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P2psas02\iatd\Reports\Monitoring\mr21\Final Report\Monitoring Report Tables\"/>
    </mc:Choice>
  </mc:AlternateContent>
  <xr:revisionPtr revIDLastSave="0" documentId="13_ncr:1_{1580295E-2468-43F2-A412-F6A397F91F86}" xr6:coauthVersionLast="46" xr6:coauthVersionMax="46" xr10:uidLastSave="{00000000-0000-0000-0000-000000000000}"/>
  <bookViews>
    <workbookView xWindow="-60" yWindow="-60" windowWidth="25320" windowHeight="15270" tabRatio="860" xr2:uid="{00000000-000D-0000-FFFF-FFFF00000000}"/>
  </bookViews>
  <sheets>
    <sheet name="6.1" sheetId="1" r:id="rId1"/>
    <sheet name="6.2" sheetId="9" r:id="rId2"/>
    <sheet name="6.3" sheetId="10" r:id="rId3"/>
    <sheet name="6.4" sheetId="11" r:id="rId4"/>
    <sheet name="6.4 F" sheetId="22" r:id="rId5"/>
    <sheet name="6.5" sheetId="2" r:id="rId6"/>
    <sheet name="6.6" sheetId="3" r:id="rId7"/>
    <sheet name="6.7" sheetId="4" r:id="rId8"/>
    <sheet name="6.8" sheetId="12" r:id="rId9"/>
    <sheet name="6.9" sheetId="5" r:id="rId10"/>
    <sheet name="6.10" sheetId="6" r:id="rId11"/>
    <sheet name="6.11" sheetId="7" r:id="rId12"/>
    <sheet name="6.12" sheetId="19" r:id="rId13"/>
    <sheet name="6.12 F" sheetId="23" r:id="rId14"/>
    <sheet name="6.13" sheetId="26" r:id="rId15"/>
    <sheet name="6.14" sheetId="27" r:id="rId16"/>
    <sheet name="6.15" sheetId="25" r:id="rId17"/>
    <sheet name="6.16" sheetId="28" r:id="rId18"/>
    <sheet name="6.17" sheetId="29" r:id="rId19"/>
  </sheets>
  <definedNames>
    <definedName name="IDX" localSheetId="17">'6.16'!#REF!</definedName>
    <definedName name="_xlnm.Print_Area" localSheetId="10">'6.10'!$B$1:$I$61</definedName>
    <definedName name="_xlnm.Print_Area" localSheetId="12">'6.12'!$B$1:$D$21</definedName>
    <definedName name="_xlnm.Print_Area" localSheetId="14">'6.13'!$A$1:$G$21</definedName>
    <definedName name="_xlnm.Print_Area" localSheetId="15">'6.14'!$A$1:$D$52</definedName>
    <definedName name="_xlnm.Print_Area" localSheetId="16">'6.15'!$A$1:$D$53</definedName>
    <definedName name="_xlnm.Print_Area" localSheetId="17">'6.16'!$A$1:$N$28</definedName>
    <definedName name="_xlnm.Print_Area" localSheetId="18">'6.17'!$B$1:$E$62</definedName>
    <definedName name="_xlnm.Print_Area" localSheetId="1">'6.2'!$A$1:$G$33</definedName>
    <definedName name="_xlnm.Print_Area" localSheetId="2">'6.3'!$A$1:$E$32</definedName>
    <definedName name="_xlnm.Print_Area" localSheetId="3">'6.4'!$B$1:$D$37</definedName>
    <definedName name="_xlnm.Print_Area" localSheetId="8">'6.8'!$A$1:$G$60</definedName>
    <definedName name="_xlnm.Print_Area" localSheetId="9">'6.9'!$D$8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2" i="28" l="1"/>
  <c r="M22" i="28"/>
  <c r="L22" i="28"/>
  <c r="K22" i="28"/>
  <c r="J22" i="28"/>
  <c r="I22" i="28"/>
  <c r="H22" i="28"/>
  <c r="G22" i="28"/>
  <c r="F22" i="28"/>
  <c r="E22" i="28"/>
  <c r="D22" i="28"/>
  <c r="C22" i="28"/>
  <c r="N11" i="28"/>
  <c r="M11" i="28"/>
  <c r="L11" i="28"/>
  <c r="I11" i="28"/>
  <c r="H11" i="28"/>
  <c r="G11" i="28"/>
  <c r="F11" i="28"/>
  <c r="E11" i="28"/>
  <c r="D11" i="28"/>
  <c r="C11" i="28"/>
  <c r="C58" i="29"/>
  <c r="D58" i="29"/>
  <c r="E58" i="29"/>
  <c r="F58" i="7" l="1"/>
  <c r="B49" i="27"/>
  <c r="D49" i="27"/>
  <c r="C49" i="27" s="1"/>
  <c r="B42" i="27"/>
  <c r="D42" i="27"/>
  <c r="B35" i="27"/>
  <c r="D35" i="27"/>
  <c r="C35" i="27" s="1"/>
  <c r="B26" i="27"/>
  <c r="D26" i="27"/>
  <c r="C26" i="27" s="1"/>
  <c r="B19" i="27"/>
  <c r="D19" i="27"/>
  <c r="C19" i="27" s="1"/>
  <c r="D12" i="27"/>
  <c r="B12" i="27"/>
  <c r="C12" i="27" s="1"/>
  <c r="C17" i="26"/>
  <c r="G17" i="26" s="1"/>
  <c r="F17" i="26"/>
  <c r="E29" i="10"/>
  <c r="C29" i="10"/>
  <c r="D29" i="10"/>
  <c r="B29" i="10"/>
  <c r="G117" i="1"/>
  <c r="G118" i="1"/>
  <c r="D117" i="1"/>
  <c r="F117" i="1" s="1"/>
  <c r="D118" i="1"/>
  <c r="F118" i="1"/>
  <c r="D115" i="1"/>
  <c r="F115" i="1" s="1"/>
  <c r="D116" i="1"/>
  <c r="F116" i="1" s="1"/>
  <c r="D114" i="1"/>
  <c r="F114" i="1" s="1"/>
  <c r="G115" i="1"/>
  <c r="G116" i="1"/>
  <c r="J45" i="7"/>
  <c r="J10" i="7"/>
  <c r="D47" i="27"/>
  <c r="C47" i="27" s="1"/>
  <c r="B47" i="27"/>
  <c r="D46" i="27"/>
  <c r="B46" i="27"/>
  <c r="C46" i="27" s="1"/>
  <c r="D45" i="27"/>
  <c r="C45" i="27" s="1"/>
  <c r="B45" i="27"/>
  <c r="D44" i="27"/>
  <c r="B44" i="27"/>
  <c r="D40" i="27"/>
  <c r="C40" i="27" s="1"/>
  <c r="B40" i="27"/>
  <c r="D39" i="27"/>
  <c r="B39" i="27"/>
  <c r="C39" i="27" s="1"/>
  <c r="D38" i="27"/>
  <c r="C38" i="27" s="1"/>
  <c r="B38" i="27"/>
  <c r="D37" i="27"/>
  <c r="B37" i="27"/>
  <c r="C37" i="27" s="1"/>
  <c r="D33" i="27"/>
  <c r="C33" i="27" s="1"/>
  <c r="B33" i="27"/>
  <c r="D32" i="27"/>
  <c r="B32" i="27"/>
  <c r="D31" i="27"/>
  <c r="C31" i="27" s="1"/>
  <c r="B31" i="27"/>
  <c r="D30" i="27"/>
  <c r="B30" i="27"/>
  <c r="D24" i="27"/>
  <c r="B24" i="27"/>
  <c r="D23" i="27"/>
  <c r="B23" i="27"/>
  <c r="D22" i="27"/>
  <c r="B22" i="27"/>
  <c r="D21" i="27"/>
  <c r="B21" i="27"/>
  <c r="D17" i="27"/>
  <c r="B17" i="27"/>
  <c r="D16" i="27"/>
  <c r="B16" i="27"/>
  <c r="D15" i="27"/>
  <c r="C15" i="27" s="1"/>
  <c r="B15" i="27"/>
  <c r="D14" i="27"/>
  <c r="B14" i="27"/>
  <c r="D10" i="27"/>
  <c r="C10" i="27" s="1"/>
  <c r="B10" i="27"/>
  <c r="D9" i="27"/>
  <c r="B9" i="27"/>
  <c r="C9" i="27" s="1"/>
  <c r="D8" i="27"/>
  <c r="B8" i="27"/>
  <c r="D7" i="27"/>
  <c r="B7" i="27"/>
  <c r="C7" i="27" s="1"/>
  <c r="F15" i="26"/>
  <c r="G15" i="26" s="1"/>
  <c r="C15" i="26"/>
  <c r="F14" i="26"/>
  <c r="C14" i="26"/>
  <c r="F13" i="26"/>
  <c r="G13" i="26" s="1"/>
  <c r="C13" i="26"/>
  <c r="F12" i="26"/>
  <c r="C12" i="26"/>
  <c r="F11" i="26"/>
  <c r="C11" i="26"/>
  <c r="G10" i="26"/>
  <c r="G9" i="26"/>
  <c r="G8" i="26"/>
  <c r="G7" i="26"/>
  <c r="C16" i="27"/>
  <c r="G11" i="26"/>
  <c r="C24" i="27"/>
  <c r="C8" i="27"/>
  <c r="G12" i="26"/>
  <c r="C17" i="27"/>
  <c r="G114" i="1"/>
  <c r="F113" i="1"/>
  <c r="G113" i="1"/>
  <c r="F110" i="1"/>
  <c r="D108" i="1"/>
  <c r="F108" i="1"/>
  <c r="D107" i="1"/>
  <c r="F107" i="1" s="1"/>
  <c r="D106" i="1"/>
  <c r="D105" i="1"/>
  <c r="F105" i="1"/>
  <c r="G108" i="1"/>
  <c r="G107" i="1"/>
  <c r="G106" i="1"/>
  <c r="F106" i="1"/>
  <c r="G103" i="1"/>
  <c r="D103" i="1"/>
  <c r="F103" i="1"/>
  <c r="G104" i="1"/>
  <c r="F104" i="1"/>
  <c r="G102" i="1"/>
  <c r="F102" i="1"/>
  <c r="E89" i="1"/>
  <c r="G89" i="1" s="1"/>
  <c r="E95" i="1"/>
  <c r="G95" i="1"/>
  <c r="E94" i="1"/>
  <c r="G94" i="1" s="1"/>
  <c r="C26" i="11"/>
  <c r="F101" i="1"/>
  <c r="F100" i="1"/>
  <c r="F99" i="1"/>
  <c r="F98" i="1"/>
  <c r="G96" i="1"/>
  <c r="F96" i="1"/>
  <c r="F95" i="1"/>
  <c r="F94" i="1"/>
  <c r="G93" i="1"/>
  <c r="F93" i="1"/>
  <c r="G92" i="1"/>
  <c r="F92" i="1"/>
  <c r="E91" i="1"/>
  <c r="G91" i="1"/>
  <c r="F91" i="1"/>
  <c r="E90" i="1"/>
  <c r="G90" i="1" s="1"/>
  <c r="F90" i="1"/>
  <c r="F89" i="1"/>
  <c r="F88" i="1"/>
  <c r="F87" i="1"/>
  <c r="F86" i="1"/>
  <c r="F85" i="1"/>
  <c r="F84" i="1"/>
  <c r="F83" i="1"/>
  <c r="F82" i="1"/>
  <c r="F81" i="1"/>
  <c r="F80" i="1"/>
  <c r="F79" i="1"/>
  <c r="F78" i="1"/>
  <c r="F77" i="1"/>
  <c r="F76" i="1"/>
  <c r="F75" i="1"/>
  <c r="F74" i="1"/>
  <c r="F73" i="1"/>
  <c r="F72" i="1"/>
  <c r="F71"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G14" i="26" l="1"/>
  <c r="C14" i="27"/>
  <c r="C21" i="27"/>
  <c r="C30" i="27"/>
  <c r="C32" i="27"/>
  <c r="C44" i="27"/>
  <c r="C23" i="27"/>
  <c r="C22" i="27"/>
  <c r="C42" i="27"/>
</calcChain>
</file>

<file path=xl/sharedStrings.xml><?xml version="1.0" encoding="utf-8"?>
<sst xmlns="http://schemas.openxmlformats.org/spreadsheetml/2006/main" count="772" uniqueCount="285">
  <si>
    <t>Table 6.1</t>
  </si>
  <si>
    <t>Household Voice Penetration and Subscribers in the United States, 1983 - 2021</t>
  </si>
  <si>
    <t>Month</t>
  </si>
  <si>
    <t>Year</t>
  </si>
  <si>
    <t>Households (millions)</t>
  </si>
  <si>
    <t>Households with a Telephone in Unit (millions)</t>
  </si>
  <si>
    <t>Percentage with Telephone in Unit</t>
  </si>
  <si>
    <t>Households without a Telephone in Unit (millions)</t>
  </si>
  <si>
    <t>Percentage without Telephone in Unit</t>
  </si>
  <si>
    <t>November</t>
  </si>
  <si>
    <t>March</t>
  </si>
  <si>
    <t>July</t>
  </si>
  <si>
    <t xml:space="preserve"> </t>
  </si>
  <si>
    <r>
      <rPr>
        <i/>
        <sz val="10"/>
        <rFont val="Times New Roman"/>
        <family val="1"/>
      </rPr>
      <t>Source</t>
    </r>
    <r>
      <rPr>
        <sz val="10"/>
        <rFont val="Times New Roman"/>
        <family val="1"/>
      </rPr>
      <t>: United States Census Bureau, Current Population Survey</t>
    </r>
  </si>
  <si>
    <t>Table 6.2</t>
  </si>
  <si>
    <t>Household Voice Penetration by Income, 1997-2021</t>
  </si>
  <si>
    <t>(in 1984 Dollars)</t>
  </si>
  <si>
    <t>$9,999 or Less</t>
  </si>
  <si>
    <t>$10,000 - $19,999</t>
  </si>
  <si>
    <t>$20,000 - $29,999</t>
  </si>
  <si>
    <t>$30,000 - $39,999</t>
  </si>
  <si>
    <t>$40,000 or Greater</t>
  </si>
  <si>
    <t>All Households</t>
  </si>
  <si>
    <t xml:space="preserve">  </t>
  </si>
  <si>
    <r>
      <rPr>
        <i/>
        <sz val="10"/>
        <rFont val="Times New Roman"/>
        <family val="1"/>
      </rPr>
      <t>Notes</t>
    </r>
    <r>
      <rPr>
        <sz val="10"/>
        <rFont val="Times New Roman"/>
        <family val="1"/>
      </rPr>
      <t xml:space="preserve">:  Income groups classified by 1984 dollars. For a conversion to current-year dollars, consult Table 6.3. Total penetration rates may differ slightly from those in Table 6.1 due to sampling differences between the March CPS and the March CPS Supplement. </t>
    </r>
  </si>
  <si>
    <r>
      <rPr>
        <i/>
        <sz val="10"/>
        <rFont val="Times New Roman"/>
        <family val="1"/>
      </rPr>
      <t>Source</t>
    </r>
    <r>
      <rPr>
        <sz val="10"/>
        <rFont val="Times New Roman"/>
        <family val="1"/>
      </rPr>
      <t xml:space="preserve">:  U.S. Census Bureau, Current Population Survey (March CPS Supplement).  </t>
    </r>
  </si>
  <si>
    <t>Table 6.3</t>
  </si>
  <si>
    <t>Nominal Dollar Equivalents by Year</t>
  </si>
  <si>
    <r>
      <rPr>
        <i/>
        <sz val="10"/>
        <rFont val="Times New Roman"/>
        <family val="1"/>
      </rPr>
      <t>Note</t>
    </r>
    <r>
      <rPr>
        <sz val="10"/>
        <rFont val="Times New Roman"/>
        <family val="1"/>
      </rPr>
      <t>: All numbers based on CPI non-adjusted series, March 1984 base of 102.6.  This table shows the nominal dollar equivalents for each 1984-dollar amount used in classifying income categories in Tables 6.2 and 6.8.</t>
    </r>
  </si>
  <si>
    <t>Table 6.4</t>
  </si>
  <si>
    <t>Historical Voice Penetration Estimates</t>
  </si>
  <si>
    <r>
      <t>Percentage of Occupied Housing Units with Telephone Service</t>
    </r>
    <r>
      <rPr>
        <b/>
        <vertAlign val="superscript"/>
        <sz val="11"/>
        <rFont val="Times New Roman"/>
        <family val="1"/>
      </rPr>
      <t>1</t>
    </r>
  </si>
  <si>
    <r>
      <t>Percentage of Households with Telephone Service</t>
    </r>
    <r>
      <rPr>
        <b/>
        <vertAlign val="superscript"/>
        <sz val="11"/>
        <rFont val="Times New Roman"/>
        <family val="1"/>
      </rPr>
      <t>2</t>
    </r>
  </si>
  <si>
    <r>
      <t xml:space="preserve"> 2008</t>
    </r>
    <r>
      <rPr>
        <vertAlign val="superscript"/>
        <sz val="11"/>
        <rFont val="Times New Roman"/>
        <family val="1"/>
      </rPr>
      <t>3</t>
    </r>
  </si>
  <si>
    <r>
      <t>NA</t>
    </r>
    <r>
      <rPr>
        <vertAlign val="superscript"/>
        <sz val="11"/>
        <rFont val="Times New Roman"/>
        <family val="1"/>
      </rPr>
      <t>4</t>
    </r>
  </si>
  <si>
    <r>
      <t>NA</t>
    </r>
    <r>
      <rPr>
        <vertAlign val="superscript"/>
        <sz val="11"/>
        <rFont val="Times New Roman"/>
        <family val="1"/>
      </rPr>
      <t>5</t>
    </r>
  </si>
  <si>
    <t>Housing Unit penetration statistics are from the U.S. Census Bureau's Historical Statistics of the United States, Colonial Times to 1970, Part 2, page 783 (1920 - 1970); the decennial censuses (1980 - 2000); and the Census Bureau's American Community Survey (ACS) 1-year estimates (2001 - 2019).</t>
  </si>
  <si>
    <t>Household penetration data (1990 - 2019) are annual averages from the U.S. Census based on the Current Population Survey.  For 2021, July CPS data are used.</t>
  </si>
  <si>
    <t>Errata #53: released April 12, 2010, regarding 2008 ACS 1-year and 2006-2008 ACS 3-year estimates for household kitchen facilities and telephone service.  Two errors were found affecting the 2008 ACS 1-year data and the 2006-2008 ACS 3-year data for telephone service.  The errors involve the last two items in Question 8 on the housing section of the 2008 ACS questionnaire which asks whether the housing unit has telephone service (including cell phones).  The error involved the incorrect capture of the responses to those items.  It affected the estimates of householders who reported no telephone service, resulting in an underestimate of "no" responses and an increased imputation rate for both items. At the national level, the percent of households reporting no telephone service in 2008 was 1.8 percent; however, after correcting the data capture error, the percent reporting no telephone service is approximately 2.8 percent.</t>
  </si>
  <si>
    <t>ACS statistics for 2020 are experimental due to COVID-19 impacting the ACS.</t>
  </si>
  <si>
    <t>ACS statistics for 2021 are not available.</t>
  </si>
  <si>
    <t>Table 6.5</t>
  </si>
  <si>
    <t>Voice Penetration by Selected Demographic Characteristics</t>
  </si>
  <si>
    <t>(Percentage of Households with Voice Service)</t>
  </si>
  <si>
    <t>Characteristic</t>
  </si>
  <si>
    <t>Persons in Household</t>
  </si>
  <si>
    <t xml:space="preserve">     1</t>
  </si>
  <si>
    <t xml:space="preserve">     2 - 3</t>
  </si>
  <si>
    <t xml:space="preserve">     4 - 5</t>
  </si>
  <si>
    <t xml:space="preserve">     6 +</t>
  </si>
  <si>
    <t>Age of Householder</t>
  </si>
  <si>
    <t xml:space="preserve">     15 - 24 Yrs Old</t>
  </si>
  <si>
    <t xml:space="preserve">     25 - 54 Yrs Old</t>
  </si>
  <si>
    <t xml:space="preserve">     55 - 59 Yrs Old</t>
  </si>
  <si>
    <t xml:space="preserve">     60 - 64 Yrs Old</t>
  </si>
  <si>
    <t xml:space="preserve">     65 - 69 Yrs Old</t>
  </si>
  <si>
    <t xml:space="preserve">     70 - 99 Yrs Old</t>
  </si>
  <si>
    <t>Race of Householder</t>
  </si>
  <si>
    <t xml:space="preserve">     White</t>
  </si>
  <si>
    <t xml:space="preserve">     Black</t>
  </si>
  <si>
    <t xml:space="preserve">     Hispanic Origin</t>
  </si>
  <si>
    <t>Total United States</t>
  </si>
  <si>
    <r>
      <rPr>
        <i/>
        <sz val="10"/>
        <rFont val="Times New Roman"/>
        <family val="1"/>
      </rPr>
      <t>Note:</t>
    </r>
    <r>
      <rPr>
        <sz val="10"/>
        <rFont val="Times New Roman"/>
        <family val="1"/>
      </rPr>
      <t xml:space="preserve"> that 2017 to 2020 values are annual averages.  For 2021, values are July 2021 figures since complete 2021 figures were unavailable at the time of publication.</t>
    </r>
  </si>
  <si>
    <r>
      <rPr>
        <i/>
        <sz val="10"/>
        <rFont val="Times New Roman"/>
        <family val="1"/>
      </rPr>
      <t>Source</t>
    </r>
    <r>
      <rPr>
        <sz val="10"/>
        <rFont val="Times New Roman"/>
        <family val="1"/>
      </rPr>
      <t xml:space="preserve">:  U.S. Census Bureau, Current Population Survey.  </t>
    </r>
  </si>
  <si>
    <t>Table 6.6</t>
  </si>
  <si>
    <t>Voice Penetration by State, 2014 - 2019</t>
  </si>
  <si>
    <t>(Percentage of Occupied Housing Units with Voice Service)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</si>
  <si>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</si>
  <si>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</si>
  <si>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</si>
  <si>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</si>
  <si>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</si>
  <si>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</si>
  <si>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</si>
  <si>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</si>
  <si>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</si>
  <si>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</si>
  <si>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</si>
  <si>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</si>
  <si>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</si>
  <si>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</si>
  <si>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</si>
  <si>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</si>
  <si>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</si>
  <si>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</si>
  <si>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</si>
  <si>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</si>
  <si>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</si>
  <si>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</si>
  <si>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</si>
  <si>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</si>
  <si>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</si>
  <si>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</si>
  <si>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</si>
  <si>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</si>
  <si>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</si>
  <si>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</si>
  <si>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</si>
  <si>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</si>
  <si>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</si>
  <si>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</si>
  <si>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</si>
  <si>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</si>
  <si>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</si>
  <si>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</si>
  <si>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</si>
  <si>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</si>
  <si>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</si>
  <si>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</si>
  <si>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</si>
  <si>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</si>
  <si>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</si>
  <si>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</si>
  <si>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</si>
  <si>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</si>
  <si>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</si>
  <si>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</si>
  <si>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</si>
  <si>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</si>
  <si>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r>
      <rPr>
        <i/>
        <sz val="10"/>
        <rFont val="Times New Roman"/>
        <family val="1"/>
      </rPr>
      <t>Note</t>
    </r>
    <r>
      <rPr>
        <sz val="10"/>
        <rFont val="Times New Roman"/>
        <family val="1"/>
      </rPr>
      <t>: 'Total United States' does not include Puerto Rico.</t>
    </r>
  </si>
  <si>
    <r>
      <rPr>
        <i/>
        <sz val="10"/>
        <rFont val="Times New Roman"/>
        <family val="1"/>
      </rPr>
      <t>Note</t>
    </r>
    <r>
      <rPr>
        <sz val="10"/>
        <rFont val="Times New Roman"/>
        <family val="1"/>
      </rPr>
      <t>: 2020 Data unavaiable due to Covid-19 impacts to ACS data.</t>
    </r>
  </si>
  <si>
    <r>
      <rPr>
        <i/>
        <sz val="10"/>
        <rFont val="Times New Roman"/>
        <family val="1"/>
      </rPr>
      <t>Source</t>
    </r>
    <r>
      <rPr>
        <sz val="10"/>
        <rFont val="Times New Roman"/>
        <family val="1"/>
      </rPr>
      <t>:  Census Bureau, American Community Survey, Table DP04.</t>
    </r>
  </si>
  <si>
    <t>Table 6.7</t>
  </si>
  <si>
    <t>Voice Penetration by State, Selected Years</t>
  </si>
  <si>
    <t>(Percentage of Households with a Telephone in Unit)</t>
  </si>
  <si>
    <r>
      <rPr>
        <i/>
        <sz val="10"/>
        <rFont val="Times New Roman"/>
        <family val="1"/>
      </rPr>
      <t>Source</t>
    </r>
    <r>
      <rPr>
        <sz val="10"/>
        <rFont val="Times New Roman"/>
        <family val="1"/>
      </rPr>
      <t>:  U.S. Census Bureau, Current Population Survey.</t>
    </r>
  </si>
  <si>
    <t>Table 6.8</t>
  </si>
  <si>
    <t>Household Voice Penetration by State and Income, 2021</t>
  </si>
  <si>
    <t>$10,000 to $19,999</t>
  </si>
  <si>
    <t>$19,999 to $29,999</t>
  </si>
  <si>
    <t>$30,000 to $39,999</t>
  </si>
  <si>
    <t>$40,000 or More</t>
  </si>
  <si>
    <r>
      <rPr>
        <i/>
        <sz val="10"/>
        <rFont val="Times New Roman"/>
        <family val="1"/>
      </rPr>
      <t>Note</t>
    </r>
    <r>
      <rPr>
        <sz val="10"/>
        <rFont val="Times New Roman"/>
        <family val="1"/>
      </rPr>
      <t xml:space="preserve">: Income categories use 1984 dollars.  For a conversion to current-year dollars, consult Table 6.3. </t>
    </r>
  </si>
  <si>
    <r>
      <rPr>
        <i/>
        <sz val="10"/>
        <rFont val="Times New Roman"/>
        <family val="1"/>
      </rPr>
      <t>Source</t>
    </r>
    <r>
      <rPr>
        <sz val="10"/>
        <rFont val="Times New Roman"/>
        <family val="1"/>
      </rPr>
      <t>:  U.S. Census Bureau, Current Population Survey (March CPS Supplement).</t>
    </r>
  </si>
  <si>
    <t>Table 6.9</t>
  </si>
  <si>
    <t>Internet Use by Selected Characteristics, 2019</t>
  </si>
  <si>
    <r>
      <t>Percent with high-speed Internet subscription</t>
    </r>
    <r>
      <rPr>
        <b/>
        <vertAlign val="superscript"/>
        <sz val="11"/>
        <rFont val="Times New Roman"/>
        <family val="1"/>
      </rPr>
      <t>1</t>
    </r>
  </si>
  <si>
    <r>
      <t>Household Income</t>
    </r>
    <r>
      <rPr>
        <b/>
        <vertAlign val="superscript"/>
        <sz val="11"/>
        <rFont val="Times New Roman"/>
        <family val="1"/>
      </rPr>
      <t>2</t>
    </r>
  </si>
  <si>
    <t xml:space="preserve">     Less than $20,000</t>
  </si>
  <si>
    <t xml:space="preserve">     $20,000 - $74,999</t>
  </si>
  <si>
    <t xml:space="preserve">     $75,000 or more</t>
  </si>
  <si>
    <r>
      <t>Metropolitan Status</t>
    </r>
    <r>
      <rPr>
        <b/>
        <vertAlign val="superscript"/>
        <sz val="11"/>
        <rFont val="Times New Roman"/>
        <family val="1"/>
      </rPr>
      <t>3</t>
    </r>
  </si>
  <si>
    <t xml:space="preserve">     Metropolitan Area</t>
  </si>
  <si>
    <t xml:space="preserve">     Nonmetropolitan Area</t>
  </si>
  <si>
    <r>
      <t>Urban / Rural Area</t>
    </r>
    <r>
      <rPr>
        <b/>
        <vertAlign val="superscript"/>
        <sz val="11"/>
        <rFont val="Times New Roman"/>
        <family val="1"/>
      </rPr>
      <t>3</t>
    </r>
  </si>
  <si>
    <t xml:space="preserve">     Rural Area</t>
  </si>
  <si>
    <t xml:space="preserve">     Urban Area</t>
  </si>
  <si>
    <t>All Individuals</t>
  </si>
  <si>
    <r>
      <t>Age</t>
    </r>
    <r>
      <rPr>
        <b/>
        <vertAlign val="superscript"/>
        <sz val="11"/>
        <rFont val="Times New Roman"/>
        <family val="1"/>
      </rPr>
      <t>4</t>
    </r>
  </si>
  <si>
    <t xml:space="preserve">     Under 18</t>
  </si>
  <si>
    <t xml:space="preserve">     18 - 64</t>
  </si>
  <si>
    <t xml:space="preserve">     65 +</t>
  </si>
  <si>
    <r>
      <t>Race and Hispanic Origin</t>
    </r>
    <r>
      <rPr>
        <b/>
        <vertAlign val="superscript"/>
        <sz val="11"/>
        <rFont val="Times New Roman"/>
        <family val="1"/>
      </rPr>
      <t>5</t>
    </r>
  </si>
  <si>
    <t xml:space="preserve">     White alone, non-Hispanic</t>
  </si>
  <si>
    <t xml:space="preserve">     Black alone, non-Hispanic</t>
  </si>
  <si>
    <t xml:space="preserve">     Asian alone, non-Hispanic</t>
  </si>
  <si>
    <t xml:space="preserve">     Hispanic (of any race)</t>
  </si>
  <si>
    <t xml:space="preserve">     American Indian</t>
  </si>
  <si>
    <t>High-speed service includes all Internet service other than dial-up.</t>
  </si>
  <si>
    <r>
      <rPr>
        <i/>
        <sz val="10"/>
        <rFont val="Times New Roman"/>
        <family val="1"/>
      </rPr>
      <t>Source</t>
    </r>
    <r>
      <rPr>
        <sz val="10"/>
        <rFont val="Times New Roman"/>
        <family val="1"/>
      </rPr>
      <t>: Census Bureau, American Community Survey, Table B28004</t>
    </r>
  </si>
  <si>
    <r>
      <rPr>
        <i/>
        <sz val="10"/>
        <rFont val="Times New Roman"/>
        <family val="1"/>
      </rPr>
      <t>Source</t>
    </r>
    <r>
      <rPr>
        <sz val="10"/>
        <rFont val="Times New Roman"/>
        <family val="1"/>
      </rPr>
      <t>: Census Bureau, American Community Survey, Table B28002</t>
    </r>
  </si>
  <si>
    <r>
      <rPr>
        <i/>
        <sz val="10"/>
        <rFont val="Times New Roman"/>
        <family val="1"/>
      </rPr>
      <t>Source</t>
    </r>
    <r>
      <rPr>
        <sz val="10"/>
        <rFont val="Times New Roman"/>
        <family val="1"/>
      </rPr>
      <t>: Census Bureau, American Community Survey, Table B28005</t>
    </r>
  </si>
  <si>
    <r>
      <rPr>
        <i/>
        <sz val="10"/>
        <rFont val="Times New Roman"/>
        <family val="1"/>
      </rPr>
      <t>Source</t>
    </r>
    <r>
      <rPr>
        <sz val="10"/>
        <rFont val="Times New Roman"/>
        <family val="1"/>
      </rPr>
      <t>: Census Bureau, American Community Survey, Tables B28009 (A, B, C, D, and I)</t>
    </r>
  </si>
  <si>
    <r>
      <rPr>
        <i/>
        <sz val="10"/>
        <rFont val="Times New Roman"/>
        <family val="1"/>
      </rPr>
      <t>Note</t>
    </r>
    <r>
      <rPr>
        <sz val="10"/>
        <rFont val="Times New Roman"/>
        <family val="1"/>
      </rPr>
      <t>: 2020 Data unable to be presented due to Covid-19 impacts on ACS 1 year data.</t>
    </r>
  </si>
  <si>
    <t>Table 6.10</t>
  </si>
  <si>
    <t>High-Speed Internet Penetration for Households by State, 2015 - 2019 1</t>
  </si>
  <si>
    <t>63.5</t>
  </si>
  <si>
    <t>65.8</t>
  </si>
  <si>
    <t>High-speed Internet service includes all Internet service other than dial-up.</t>
  </si>
  <si>
    <t>Table 6.11</t>
  </si>
  <si>
    <t>Residential Fixed Connections per Household by Speed Tier as of December 31, 2020</t>
  </si>
  <si>
    <t>(Households and Subscribers in thousands)</t>
  </si>
  <si>
    <t>Households</t>
  </si>
  <si>
    <t>At least 200 Kbps in any direction</t>
  </si>
  <si>
    <t>10 Mbps Download</t>
  </si>
  <si>
    <t>25 Mbps Download</t>
  </si>
  <si>
    <t>100 Mbps Download</t>
  </si>
  <si>
    <t>1 Mbps upload</t>
  </si>
  <si>
    <t>3 Mbps Upload</t>
  </si>
  <si>
    <t>10 Mbps Upload</t>
  </si>
  <si>
    <t>Subscribers</t>
  </si>
  <si>
    <t>Ratio</t>
  </si>
  <si>
    <t xml:space="preserve">  *   </t>
  </si>
  <si>
    <t xml:space="preserve">     *</t>
  </si>
  <si>
    <t>American Samoa</t>
  </si>
  <si>
    <t xml:space="preserve">*   </t>
  </si>
  <si>
    <t>Guam</t>
  </si>
  <si>
    <t xml:space="preserve"> *   </t>
  </si>
  <si>
    <t>Northern Mariana Isl.</t>
  </si>
  <si>
    <t>Virgin Islands</t>
  </si>
  <si>
    <t>Total</t>
  </si>
  <si>
    <r>
      <rPr>
        <i/>
        <sz val="10"/>
        <color theme="1"/>
        <rFont val="Times New Roman"/>
        <family val="1"/>
      </rPr>
      <t>Note</t>
    </r>
    <r>
      <rPr>
        <sz val="10"/>
        <color theme="1"/>
        <rFont val="Times New Roman"/>
        <family val="1"/>
      </rPr>
      <t>: Mbps = megabits per second and kbps = kilobits per second.  * = Data withheld to maintain firm confidentiality.</t>
    </r>
  </si>
  <si>
    <r>
      <rPr>
        <i/>
        <sz val="10"/>
        <color theme="1"/>
        <rFont val="Times New Roman"/>
        <family val="1"/>
      </rPr>
      <t>Note</t>
    </r>
    <r>
      <rPr>
        <sz val="10"/>
        <color theme="1"/>
        <rFont val="Times New Roman"/>
        <family val="1"/>
      </rPr>
      <t>: Column Ratio = The ratio of the reported number of fixed residential connections (from FCC Form 477) to the estimated number of households (from the 5-year ACS).  This is a loose estimate of the share of households with fixed-location connections and is not bounded by 1—the numerator and denominator of this ratio are both themselves estimates and come from different sources.</t>
    </r>
  </si>
  <si>
    <r>
      <rPr>
        <i/>
        <sz val="10"/>
        <color theme="1"/>
        <rFont val="Times New Roman"/>
        <family val="1"/>
      </rPr>
      <t>Note</t>
    </r>
    <r>
      <rPr>
        <sz val="10"/>
        <color theme="1"/>
        <rFont val="Times New Roman"/>
        <family val="1"/>
      </rPr>
      <t>: Figures may not sum to totals due to rounding.</t>
    </r>
  </si>
  <si>
    <r>
      <rPr>
        <i/>
        <sz val="10"/>
        <color theme="1"/>
        <rFont val="Times New Roman"/>
        <family val="1"/>
      </rPr>
      <t>Sources</t>
    </r>
    <r>
      <rPr>
        <sz val="10"/>
        <color theme="1"/>
        <rFont val="Times New Roman"/>
        <family val="1"/>
      </rPr>
      <t>: FCC Form 477 (Connections); 2014-2018 ACS 5 -Year Estimates (Households for the fifty states, District of Columbia and Puerto Rico) Census 2010 (Housing Units for Puerto Rico, American Samoa, Guam, Northern Mariana Islands and U.S. Virgin Islands).</t>
    </r>
  </si>
  <si>
    <t>Table 6.12</t>
  </si>
  <si>
    <t>Telephone Service, Internet Access, Telephone Expenses, and Internet Expenses</t>
  </si>
  <si>
    <t>in Low-Income Households</t>
  </si>
  <si>
    <t>Percent of Low-Income Households with Telephone / Internet Services: 2019</t>
  </si>
  <si>
    <t>Low-Income Group 1</t>
  </si>
  <si>
    <t>Low-Income Group 2</t>
  </si>
  <si>
    <t>Telephone Service</t>
  </si>
  <si>
    <t>Internet Access</t>
  </si>
  <si>
    <t>Low-Income Household Expenses for Telephone/Cellular Phone/Internet Services as a Percent of Income After Taxes: 2020</t>
  </si>
  <si>
    <r>
      <t>Telephone Expenses</t>
    </r>
    <r>
      <rPr>
        <b/>
        <vertAlign val="superscript"/>
        <sz val="14"/>
        <rFont val="Times New Roman"/>
        <family val="1"/>
      </rPr>
      <t>1</t>
    </r>
  </si>
  <si>
    <t>All</t>
  </si>
  <si>
    <t>With Expenses Only</t>
  </si>
  <si>
    <t>Cellular Phone Expenses</t>
  </si>
  <si>
    <t>Internet Expenses</t>
  </si>
  <si>
    <t>All statistics between group 1 and group 2 are statistically significantly different at a confidence level of 99.9%.</t>
  </si>
  <si>
    <t xml:space="preserve">The telephone expenses include residential phone service, VOIP, phone cards, and cellular phone service. </t>
  </si>
  <si>
    <r>
      <t>Note</t>
    </r>
    <r>
      <rPr>
        <sz val="10"/>
        <rFont val="Times New Roman"/>
        <family val="1"/>
      </rPr>
      <t xml:space="preserve">: Group 1 contains occupied housing units where the household income is less than or equal to 135% of the 2020 Federal Poverty Guideline for the household. Group 2 contains occupied housing units where household income is greater than 135% of the Federal Poverty Guideline, but less than or equal to 200% of the Federal Poverty Guideline for that Household.  </t>
    </r>
  </si>
  <si>
    <r>
      <t>Note</t>
    </r>
    <r>
      <rPr>
        <sz val="10"/>
        <rFont val="Times New Roman"/>
        <family val="1"/>
      </rPr>
      <t>: Expenses are calculated for everyone in the income groups (All) and for only those who have telephone or internet expenses in the income groups (With Expenses Only).</t>
    </r>
  </si>
  <si>
    <r>
      <t>Note</t>
    </r>
    <r>
      <rPr>
        <sz val="10"/>
        <rFont val="Times New Roman"/>
        <family val="1"/>
      </rPr>
      <t xml:space="preserve">: The 2016 Lifeline Modernization Order included affordability of voice and broadband service as a component of the program’s goals and directed WCB (Wireline Competition Bureau) to measure the extent to which voice and broadband service expenditures exceed two percent of low-income consumers’ disposable household income as compared to the next highest income group.   </t>
    </r>
    <r>
      <rPr>
        <i/>
        <sz val="10"/>
        <rFont val="Times New Roman"/>
        <family val="1"/>
      </rPr>
      <t>Lifeline and Link Up Reform and Modernization, et al.</t>
    </r>
    <r>
      <rPr>
        <sz val="10"/>
        <rFont val="Times New Roman"/>
        <family val="1"/>
      </rPr>
      <t>, WC Docket No. 11-42 et al., Third Report and Order, Further Report and Order, and Order on Reconsideration, 31 FCC Rcd 3962, 4112, para. 408 (2016).</t>
    </r>
  </si>
  <si>
    <r>
      <rPr>
        <i/>
        <sz val="10"/>
        <rFont val="Times New Roman"/>
        <family val="1"/>
      </rPr>
      <t>Note</t>
    </r>
    <r>
      <rPr>
        <sz val="10"/>
        <rFont val="Times New Roman"/>
        <family val="1"/>
      </rPr>
      <t>: 2020 Household data unable to be presented due to Covid-19 impacts on ACS PUMS data.</t>
    </r>
  </si>
  <si>
    <r>
      <t>Source</t>
    </r>
    <r>
      <rPr>
        <sz val="10"/>
        <rFont val="Times New Roman"/>
        <family val="1"/>
      </rPr>
      <t>: American Community Survey 2019 Public Use Microdata Sample (PUMS) data for telephone service and internet access and Consumer Expenditure Survey 2020 public-use microdata (PUMD) for telephone and internet expenses and after-tax income.</t>
    </r>
  </si>
  <si>
    <t>Table 6.13</t>
  </si>
  <si>
    <t>Switched Access Lines and Interconnected VoIP Subscribers for ILECs</t>
  </si>
  <si>
    <t>(in Thousands)</t>
  </si>
  <si>
    <t>Rate-of-Return Carriers</t>
  </si>
  <si>
    <t>Price Cap Carriers</t>
  </si>
  <si>
    <r>
      <t>A-CAM/Alaska Plan Percentage Estimate</t>
    </r>
    <r>
      <rPr>
        <b/>
        <vertAlign val="superscript"/>
        <sz val="14"/>
        <rFont val="Times New Roman"/>
        <family val="1"/>
      </rPr>
      <t>1</t>
    </r>
  </si>
  <si>
    <r>
      <t>Legacy Percentage Estimate</t>
    </r>
    <r>
      <rPr>
        <b/>
        <vertAlign val="superscript"/>
        <sz val="14"/>
        <rFont val="Times New Roman"/>
        <family val="1"/>
      </rPr>
      <t>1</t>
    </r>
  </si>
  <si>
    <t xml:space="preserve">A-CAM and Legacy Carrier lines are estimated based on data from NECA's Annual USF filing.  A-CAM II carriers are included in legacy carriers prior to 2019 and in A-CAM/Alaska Plan carriers beginning in 2019.  </t>
  </si>
  <si>
    <r>
      <rPr>
        <i/>
        <sz val="10"/>
        <rFont val="Times New Roman"/>
        <family val="1"/>
      </rPr>
      <t>Notes</t>
    </r>
    <r>
      <rPr>
        <sz val="10"/>
        <rFont val="Times New Roman"/>
        <family val="1"/>
      </rPr>
      <t>: ILEC stands for Incumbent Local Exchange Carrier.  A-CAM stands for Alternative Connect America Cost Model. Data from 2014-2019 may be revised from earlier Monitoring Reports due to respondents' refiling Form 477.</t>
    </r>
  </si>
  <si>
    <r>
      <rPr>
        <i/>
        <sz val="10"/>
        <rFont val="Times New Roman"/>
        <family val="1"/>
      </rPr>
      <t>Source</t>
    </r>
    <r>
      <rPr>
        <sz val="10"/>
        <rFont val="Times New Roman"/>
        <family val="1"/>
      </rPr>
      <t>: FCC Form 477 Submissions.</t>
    </r>
  </si>
  <si>
    <t>Table 6.14</t>
  </si>
  <si>
    <t>Fixed Connections for ILECs</t>
  </si>
  <si>
    <t>Residential</t>
  </si>
  <si>
    <t>Business</t>
  </si>
  <si>
    <t>At Least 4 Mbps</t>
  </si>
  <si>
    <t>At Least 10 Mbps</t>
  </si>
  <si>
    <t>At Least 25 Mbps</t>
  </si>
  <si>
    <r>
      <rPr>
        <i/>
        <sz val="10"/>
        <rFont val="Times New Roman"/>
        <family val="1"/>
      </rPr>
      <t>Notes</t>
    </r>
    <r>
      <rPr>
        <sz val="10"/>
        <rFont val="Times New Roman"/>
        <family val="1"/>
      </rPr>
      <t xml:space="preserve">: ILEC stands for Incumbent Local Exchange Carrier. All connections below 25 Mbps have a minimum upstream speed of 1 Mbps. All connections with at least 25 Mbps have a minimum upstream of 3 Mbps. Data from 2015 - 2019 may be revised from the 2020 Monitoring Report due to respondents' refiling of Form 477. Figures may not sum to totals due to rounding. </t>
    </r>
  </si>
  <si>
    <t>Table 6.15</t>
  </si>
  <si>
    <t>Fixed Deployment for ILECs</t>
  </si>
  <si>
    <t># of Deployed Census Blocks</t>
  </si>
  <si>
    <t>Population in Deployed Census Blocks</t>
  </si>
  <si>
    <t>Housing Units in Deployed Census Blocks</t>
  </si>
  <si>
    <r>
      <rPr>
        <i/>
        <sz val="10"/>
        <rFont val="Times New Roman"/>
        <family val="1"/>
      </rPr>
      <t>Notes</t>
    </r>
    <r>
      <rPr>
        <sz val="10"/>
        <rFont val="Times New Roman"/>
        <family val="1"/>
      </rPr>
      <t>: ILEC stands for Incumbent Local Exchange Carrier. All connections below 25 Mbps have a minimum upstream speed of 1 Mbps. All connections of at least 25 Mbps have a minimum upstream of 3 Mbps.</t>
    </r>
  </si>
  <si>
    <r>
      <rPr>
        <i/>
        <sz val="10"/>
        <rFont val="Times New Roman"/>
        <family val="1"/>
      </rPr>
      <t>Note</t>
    </r>
    <r>
      <rPr>
        <sz val="10"/>
        <rFont val="Times New Roman"/>
        <family val="1"/>
      </rPr>
      <t xml:space="preserve">: December 2019 data based upon updated Study Area Boundaries. </t>
    </r>
  </si>
  <si>
    <t>Table 6.16 - Overview of Broadband Obligations and Deployment by High-Cost Support Mechanism</t>
  </si>
  <si>
    <r>
      <t xml:space="preserve">Obligations </t>
    </r>
    <r>
      <rPr>
        <vertAlign val="superscript"/>
        <sz val="14"/>
        <color theme="1"/>
        <rFont val="Times New Roman"/>
        <family val="1"/>
      </rPr>
      <t>1</t>
    </r>
  </si>
  <si>
    <t>Fund</t>
  </si>
  <si>
    <t>4/1</t>
  </si>
  <si>
    <t>10/1</t>
  </si>
  <si>
    <t>25/3</t>
  </si>
  <si>
    <r>
      <t>25/5</t>
    </r>
    <r>
      <rPr>
        <b/>
        <vertAlign val="superscript"/>
        <sz val="11"/>
        <color theme="1"/>
        <rFont val="Times New Roman"/>
        <family val="1"/>
      </rPr>
      <t>2</t>
    </r>
  </si>
  <si>
    <r>
      <t>50/5</t>
    </r>
    <r>
      <rPr>
        <b/>
        <vertAlign val="superscript"/>
        <sz val="11"/>
        <color theme="1"/>
        <rFont val="Times New Roman"/>
        <family val="1"/>
      </rPr>
      <t>2</t>
    </r>
  </si>
  <si>
    <r>
      <t>100/5</t>
    </r>
    <r>
      <rPr>
        <b/>
        <vertAlign val="superscript"/>
        <sz val="11"/>
        <color theme="1"/>
        <rFont val="Times New Roman"/>
        <family val="1"/>
      </rPr>
      <t>2</t>
    </r>
  </si>
  <si>
    <t>100/20</t>
  </si>
  <si>
    <t>1000/500</t>
  </si>
  <si>
    <t>Subtotal Obligations</t>
  </si>
  <si>
    <t>Reasonable Request</t>
  </si>
  <si>
    <t>ACAM</t>
  </si>
  <si>
    <t>ACAM II</t>
  </si>
  <si>
    <t>AK Plan</t>
  </si>
  <si>
    <t>CAF BLS</t>
  </si>
  <si>
    <t>CAFII</t>
  </si>
  <si>
    <t>CAFII AUC</t>
  </si>
  <si>
    <r>
      <t xml:space="preserve">Deployed Locations Reported in the HUBB  </t>
    </r>
    <r>
      <rPr>
        <vertAlign val="superscript"/>
        <sz val="16"/>
        <color theme="1"/>
        <rFont val="Times New Roman"/>
        <family val="1"/>
      </rPr>
      <t>1</t>
    </r>
  </si>
  <si>
    <t>25/5</t>
  </si>
  <si>
    <t>50/5</t>
  </si>
  <si>
    <t>100/5</t>
  </si>
  <si>
    <r>
      <t xml:space="preserve">Total Broadband Locations Deployed </t>
    </r>
    <r>
      <rPr>
        <b/>
        <vertAlign val="superscript"/>
        <sz val="11"/>
        <color theme="1"/>
        <rFont val="Times New Roman"/>
        <family val="1"/>
      </rPr>
      <t>3</t>
    </r>
  </si>
  <si>
    <r>
      <t xml:space="preserve">Total Deployed Satisfying Obligations </t>
    </r>
    <r>
      <rPr>
        <b/>
        <vertAlign val="superscript"/>
        <sz val="11"/>
        <color theme="1"/>
        <rFont val="Times New Roman"/>
        <family val="1"/>
      </rPr>
      <t>3</t>
    </r>
  </si>
  <si>
    <t>Carriers may satisfy slower speed class obligations with higher speed deployments.  Where carriers have deployed more than their required obligations for a given speed class, only the required deployments are included in the Total Deployed Satisfying Obligations.</t>
  </si>
  <si>
    <r>
      <rPr>
        <i/>
        <sz val="11"/>
        <rFont val="Times New Roman"/>
        <family val="1"/>
      </rPr>
      <t>Source</t>
    </r>
    <r>
      <rPr>
        <sz val="11"/>
        <rFont val="Times New Roman"/>
        <family val="1"/>
      </rPr>
      <t xml:space="preserve">: USAC HUBB Data as of March 31, 2021. A carrier's deployment data must be reported into the HUBB by March 1 of the year following the deployment.  </t>
    </r>
  </si>
  <si>
    <t>Table 6.17</t>
  </si>
  <si>
    <r>
      <t xml:space="preserve">High-Cost-Supported Broadband Deployment by State </t>
    </r>
    <r>
      <rPr>
        <b/>
        <vertAlign val="superscript"/>
        <sz val="12"/>
        <color theme="1"/>
        <rFont val="Times New Roman"/>
        <family val="1"/>
      </rPr>
      <t>1</t>
    </r>
  </si>
  <si>
    <t>State</t>
  </si>
  <si>
    <t>Obligations</t>
  </si>
  <si>
    <t xml:space="preserve">Locations Deployed </t>
  </si>
  <si>
    <r>
      <t xml:space="preserve">Total Deployed Satisfying Obligations </t>
    </r>
    <r>
      <rPr>
        <vertAlign val="superscript"/>
        <sz val="11"/>
        <rFont val="Times New Roman"/>
        <family val="1"/>
      </rPr>
      <t>2</t>
    </r>
  </si>
  <si>
    <t>Northern Mariana Islands</t>
  </si>
  <si>
    <t>Nationwide</t>
  </si>
  <si>
    <r>
      <rPr>
        <i/>
        <sz val="10"/>
        <rFont val="Times New Roman"/>
        <family val="1"/>
      </rPr>
      <t>Source</t>
    </r>
    <r>
      <rPr>
        <sz val="10"/>
        <rFont val="Times New Roman"/>
        <family val="1"/>
      </rPr>
      <t xml:space="preserve">: USAC HUBB Data as of March 31, 2021. A carrier's deployment data must be reported into the HUBB by March 1 of the year following the deployment.  </t>
    </r>
  </si>
  <si>
    <t>100/25</t>
  </si>
  <si>
    <t>1000/100</t>
  </si>
  <si>
    <r>
      <t>RBE</t>
    </r>
    <r>
      <rPr>
        <vertAlign val="superscript"/>
        <sz val="11"/>
        <color theme="1"/>
        <rFont val="Times New Roman"/>
        <family val="1"/>
      </rPr>
      <t>4</t>
    </r>
  </si>
  <si>
    <t>Some carriers receiving RBE support had their obligations and deployments reduced.  For details, see note in Supplementary Table 6.6.</t>
  </si>
  <si>
    <t>Carriers may satisfy slower speed class obligations with higher speed deployments. Where carriers have deployed more than their required obligations for a given speed class, only the required deployments are included in the Total Deployed Satisfying Obligations.</t>
  </si>
  <si>
    <t xml:space="preserve">Rural Digital Opportunity Fund obligations have not been included here because a number of applications are still under review, so their final deployment obligations and reporting deadlines remain pending. Authorized carriers’ entry of initial deployment information into the HUBB is not required until March 1, 2022.   </t>
  </si>
  <si>
    <t>Obligations and deployment are in megabits per second (Mbps). For both obligations and deployments, 4/1 and 6/1 have been combined. Actual obligation and deployment speeds for each study area are listed in Supplemental Table S.6.6. Data from Uniendo a Puerto Rico, Connect USVI Fund Stage 2 Competition, and Rural Digital Opportunity Fund are not included because the carriers have not yet reached an interim deployment obligation.</t>
  </si>
  <si>
    <t>Obligation and deployment speeds for each study area are listed in Supplemental Table S.6.6.  This table includes information for ACAM, ACAMII, AK Plan, CAF BLS, CAF II Model, CAF II Auction and RBE.  Data from Uniendo a Puerto Rico, Connect USVI Fund Stage 2 Competition, and Rural Digital Opportunity Fund are not included because the carriers have not yet reached an interim deployment obligation.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</si>
</sst>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5" formatCode="&quot;$&quot;#,##0_);\(&quot;$&quot;#,##0\)"/>
    <numFmt numFmtId="43" formatCode="_(* #,##0.00_);_(* \(#,##0.00\);_(* &quot;-&quot;??_);_(@_)"/>
    <numFmt numFmtId="164" formatCode="0.0_)"/>
    <numFmt numFmtId="165" formatCode="0.0"/>
    <numFmt numFmtId="166" formatCode="0_)"/>
    <numFmt numFmtId="167" formatCode="0.0%"/>
    <numFmt numFmtId="168" formatCode="#,##0,\ \ \ \ "/>
    <numFmt numFmtId="169" formatCode="_(* #,##0_);_(* \(#,##0\);_(* &quot;-&quot;??_);_(@_)"/>
    <numFmt numFmtId="170" formatCode="#,##0\ \ \ \ "/>
    <numFmt numFmtId="171" formatCode="0.00\ \ "/>
    <numFmt numFmtId="172" formatCode="\ \ \ \ \ 0.0"/>
    <numFmt numFmtId="173" formatCode="mmmm\ yyyy"/>
    <numFmt numFmtId="174" formatCode="?0.0"/>
    <numFmt numFmtId="175" formatCode="??0.0"/>
    <numFmt numFmtId="176" formatCode="??,??0"/>
    <numFmt numFmtId="177" formatCode="#,##0\ \ \ "/>
    <numFmt numFmtId="178" formatCode="#,##0\ \ \ \ \ \ "/>
    <numFmt numFmtId="179" formatCode="#,##0,\ \ \ \ \ \ \ \ \ \ \ \ \ "/>
    <numFmt numFmtId="180" formatCode="#,##0.000000000000"/>
    <numFmt numFmtId="181" formatCode="#,##0\ "/>
    <numFmt numFmtId="182" formatCode="#,##0\ \ \ \ \ \ \ \ \ \ \ \ "/>
    <numFmt numFmtId="183" formatCode="#,##0\ \ \ \ \ \ \ \ \ \ \ \ \ "/>
    <numFmt numFmtId="184" formatCode="#,##0\ \ \ \ \ \ \ \ \ \ \ "/>
    <numFmt numFmtId="185" formatCode="#,##0\ \ \ \ \ "/>
  </numFmts>
  <fonts count="4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name val="Arial"/>
      <family val="2"/>
    </font>
    <font>
      <sz val="10"/>
      <name val="MS Sans Serif"/>
      <family val="2"/>
    </font>
    <font>
      <b/>
      <sz val="12"/>
      <color theme="1"/>
      <name val="Times New Roman"/>
      <family val="1"/>
    </font>
    <font>
      <sz val="12"/>
      <name val="Times New Roman"/>
      <family val="1"/>
    </font>
    <font>
      <sz val="12"/>
      <color rgb="FF000000"/>
      <name val="Times New Roman"/>
      <family val="1"/>
    </font>
    <font>
      <sz val="12"/>
      <color theme="1"/>
      <name val="Times New Roman"/>
      <family val="1"/>
    </font>
    <font>
      <sz val="10"/>
      <name val="Times New Roman"/>
      <family val="1"/>
    </font>
    <font>
      <b/>
      <sz val="11"/>
      <name val="Times New Roman"/>
      <family val="1"/>
    </font>
    <font>
      <sz val="11"/>
      <name val="Times New Roman"/>
      <family val="1"/>
    </font>
    <font>
      <b/>
      <sz val="14"/>
      <name val="Times New Roman"/>
      <family val="1"/>
    </font>
    <font>
      <sz val="11"/>
      <color rgb="FF002288"/>
      <name val="Times New Roman"/>
      <family val="1"/>
    </font>
    <font>
      <b/>
      <vertAlign val="superscript"/>
      <sz val="11"/>
      <name val="Times New Roman"/>
      <family val="1"/>
    </font>
    <font>
      <vertAlign val="superscript"/>
      <sz val="11"/>
      <name val="Times New Roman"/>
      <family val="1"/>
    </font>
    <font>
      <sz val="11"/>
      <color indexed="8"/>
      <name val="Times New Roman"/>
      <family val="1"/>
    </font>
    <font>
      <vertAlign val="superscript"/>
      <sz val="10"/>
      <name val="Times New Roman"/>
      <family val="1"/>
    </font>
    <font>
      <i/>
      <sz val="10"/>
      <name val="Times New Roman"/>
      <family val="1"/>
    </font>
    <font>
      <b/>
      <sz val="11"/>
      <color indexed="8"/>
      <name val="Times New Roman"/>
      <family val="1"/>
    </font>
    <font>
      <sz val="10"/>
      <color rgb="FF000000"/>
      <name val="Times New Roman"/>
      <family val="1"/>
    </font>
    <font>
      <sz val="11"/>
      <color rgb="FF000000"/>
      <name val="Times New Roman"/>
      <family val="1"/>
    </font>
    <font>
      <b/>
      <vertAlign val="superscript"/>
      <sz val="14"/>
      <name val="Times New Roman"/>
      <family val="1"/>
    </font>
    <font>
      <sz val="8"/>
      <color rgb="FF222222"/>
      <name val="Arial"/>
      <family val="2"/>
    </font>
    <font>
      <sz val="8"/>
      <color rgb="FF000000"/>
      <name val="Arial"/>
      <family val="2"/>
    </font>
    <font>
      <sz val="14"/>
      <name val="Times New Roman"/>
      <family val="1"/>
    </font>
    <font>
      <b/>
      <sz val="14"/>
      <color theme="1"/>
      <name val="Times New Roman"/>
      <family val="1"/>
    </font>
    <font>
      <sz val="9.5"/>
      <color rgb="FF000000"/>
      <name val="Arial"/>
      <family val="2"/>
    </font>
    <font>
      <sz val="11"/>
      <color theme="1"/>
      <name val="Times New Roman"/>
      <family val="1"/>
    </font>
    <font>
      <sz val="10"/>
      <color theme="1"/>
      <name val="Times New Roman"/>
      <family val="1"/>
    </font>
    <font>
      <i/>
      <sz val="10"/>
      <color theme="1"/>
      <name val="Times New Roman"/>
      <family val="1"/>
    </font>
    <font>
      <sz val="11"/>
      <name val="Calibri"/>
      <family val="2"/>
    </font>
    <font>
      <b/>
      <sz val="12"/>
      <name val="Times New Roman"/>
      <family val="1"/>
    </font>
    <font>
      <i/>
      <sz val="11"/>
      <name val="Times New Roman"/>
      <family val="1"/>
    </font>
    <font>
      <sz val="14"/>
      <color rgb="FFFF0000"/>
      <name val="Times New Roman"/>
      <family val="1"/>
    </font>
    <font>
      <sz val="11"/>
      <color rgb="FFFF0000"/>
      <name val="Times New Roman"/>
      <family val="1"/>
    </font>
    <font>
      <sz val="20"/>
      <color theme="1"/>
      <name val="Times New Roman"/>
      <family val="1"/>
    </font>
    <font>
      <sz val="18"/>
      <color theme="1"/>
      <name val="Times New Roman"/>
      <family val="1"/>
    </font>
    <font>
      <b/>
      <sz val="11"/>
      <color theme="1"/>
      <name val="Times New Roman"/>
      <family val="1"/>
    </font>
    <font>
      <b/>
      <vertAlign val="superscript"/>
      <sz val="11"/>
      <color theme="1"/>
      <name val="Times New Roman"/>
      <family val="1"/>
    </font>
    <font>
      <b/>
      <vertAlign val="superscript"/>
      <sz val="12"/>
      <color theme="1"/>
      <name val="Times New Roman"/>
      <family val="1"/>
    </font>
    <font>
      <vertAlign val="superscript"/>
      <sz val="14"/>
      <color theme="1"/>
      <name val="Times New Roman"/>
      <family val="1"/>
    </font>
    <font>
      <vertAlign val="superscript"/>
      <sz val="16"/>
      <color theme="1"/>
      <name val="Times New Roman"/>
      <family val="1"/>
    </font>
    <font>
      <vertAlign val="superscript"/>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1">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rgb="FFAAAAAA"/>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indexed="64"/>
      </bottom>
      <diagonal/>
    </border>
    <border>
      <left/>
      <right style="thin">
        <color indexed="64"/>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top/>
      <bottom/>
      <diagonal/>
    </border>
    <border>
      <left/>
      <right style="medium">
        <color rgb="FF000000"/>
      </right>
      <top/>
      <bottom/>
      <diagonal/>
    </border>
    <border>
      <left style="medium">
        <color rgb="FF000000"/>
      </left>
      <right/>
      <top style="thin">
        <color indexed="64"/>
      </top>
      <bottom/>
      <diagonal/>
    </border>
    <border>
      <left/>
      <right style="medium">
        <color rgb="FF000000"/>
      </right>
      <top style="thin">
        <color indexed="64"/>
      </top>
      <bottom/>
      <diagonal/>
    </border>
    <border>
      <left style="medium">
        <color rgb="FF000000"/>
      </left>
      <right/>
      <top/>
      <bottom style="medium">
        <color rgb="FF000000"/>
      </bottom>
      <diagonal/>
    </border>
    <border>
      <left/>
      <right style="thin">
        <color indexed="64"/>
      </right>
      <top/>
      <bottom style="medium">
        <color rgb="FF000000"/>
      </bottom>
      <diagonal/>
    </border>
    <border>
      <left style="thin">
        <color indexed="64"/>
      </left>
      <right style="thin">
        <color indexed="64"/>
      </right>
      <top/>
      <bottom style="medium">
        <color rgb="FF000000"/>
      </bottom>
      <diagonal/>
    </border>
    <border>
      <left/>
      <right style="medium">
        <color rgb="FF000000"/>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4">
    <xf numFmtId="0" fontId="0" fillId="0" borderId="0"/>
    <xf numFmtId="0" fontId="4" fillId="0" borderId="0"/>
    <xf numFmtId="164" fontId="5" fillId="0" borderId="0"/>
    <xf numFmtId="164" fontId="5" fillId="0" borderId="0"/>
    <xf numFmtId="0" fontId="3" fillId="0" borderId="0"/>
    <xf numFmtId="43" fontId="3" fillId="0" borderId="0" applyFont="0" applyFill="0" applyBorder="0" applyAlignment="0" applyProtection="0"/>
    <xf numFmtId="43" fontId="6" fillId="0" borderId="0" applyFont="0" applyFill="0" applyBorder="0" applyAlignment="0" applyProtection="0"/>
    <xf numFmtId="0" fontId="7"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0" fontId="30" fillId="0" borderId="0"/>
    <xf numFmtId="9" fontId="4" fillId="0" borderId="0" applyFont="0" applyFill="0" applyBorder="0" applyAlignment="0" applyProtection="0"/>
    <xf numFmtId="0" fontId="1" fillId="0" borderId="0"/>
  </cellStyleXfs>
  <cellXfs count="577">
    <xf numFmtId="0" fontId="0" fillId="0" borderId="0" xfId="0"/>
    <xf numFmtId="0" fontId="11" fillId="0" borderId="0" xfId="4" applyFont="1" applyFill="1" applyBorder="1" applyAlignment="1">
      <alignment horizontal="center" vertical="center"/>
    </xf>
    <xf numFmtId="0" fontId="11" fillId="0" borderId="0" xfId="4" applyNumberFormat="1" applyFont="1" applyFill="1" applyBorder="1" applyAlignment="1">
      <alignment horizontal="center" vertical="center"/>
    </xf>
    <xf numFmtId="2" fontId="11" fillId="0" borderId="0" xfId="4" applyNumberFormat="1" applyFont="1" applyFill="1" applyBorder="1" applyAlignment="1">
      <alignment horizontal="center" vertical="center"/>
    </xf>
    <xf numFmtId="0" fontId="9" fillId="0" borderId="0" xfId="0" applyNumberFormat="1" applyFont="1" applyFill="1" applyBorder="1" applyAlignment="1">
      <alignment horizontal="center" vertical="center"/>
    </xf>
    <xf numFmtId="0" fontId="9" fillId="0" borderId="0" xfId="5" applyNumberFormat="1" applyFont="1" applyFill="1" applyBorder="1" applyAlignment="1">
      <alignment horizontal="center" vertical="center"/>
    </xf>
    <xf numFmtId="0" fontId="12" fillId="0" borderId="0" xfId="0" applyFont="1" applyBorder="1"/>
    <xf numFmtId="0" fontId="14" fillId="0" borderId="0" xfId="0" applyFont="1" applyBorder="1"/>
    <xf numFmtId="0" fontId="14" fillId="0" borderId="0" xfId="0" applyFont="1" applyBorder="1" applyAlignment="1">
      <alignment horizontal="center" vertical="center" wrapText="1"/>
    </xf>
    <xf numFmtId="0" fontId="14" fillId="0" borderId="0" xfId="0" applyFont="1" applyFill="1" applyBorder="1"/>
    <xf numFmtId="172" fontId="14" fillId="0" borderId="0" xfId="0" applyNumberFormat="1" applyFont="1" applyBorder="1"/>
    <xf numFmtId="0" fontId="16" fillId="0" borderId="0" xfId="0" applyFont="1" applyFill="1" applyBorder="1" applyAlignment="1">
      <alignment vertical="top" wrapText="1"/>
    </xf>
    <xf numFmtId="0" fontId="14" fillId="0" borderId="0" xfId="0" applyFont="1" applyBorder="1" applyAlignment="1">
      <alignment vertical="center" wrapText="1"/>
    </xf>
    <xf numFmtId="0" fontId="14" fillId="0" borderId="0" xfId="0" applyFont="1" applyBorder="1" applyAlignment="1">
      <alignment wrapText="1"/>
    </xf>
    <xf numFmtId="0" fontId="14" fillId="0" borderId="0" xfId="0" applyFont="1" applyBorder="1" applyAlignment="1">
      <alignment horizontal="center" vertical="center"/>
    </xf>
    <xf numFmtId="0" fontId="12" fillId="0" borderId="0" xfId="0" applyFont="1" applyBorder="1" applyAlignment="1">
      <alignment wrapText="1"/>
    </xf>
    <xf numFmtId="0" fontId="14" fillId="0" borderId="0" xfId="0" applyFont="1" applyAlignment="1">
      <alignment vertical="center"/>
    </xf>
    <xf numFmtId="0" fontId="14" fillId="0" borderId="0" xfId="0" applyFont="1" applyAlignment="1" applyProtection="1">
      <alignment vertical="center"/>
    </xf>
    <xf numFmtId="3" fontId="14" fillId="0" borderId="0" xfId="0" applyNumberFormat="1" applyFont="1" applyAlignment="1">
      <alignment vertical="center"/>
    </xf>
    <xf numFmtId="165" fontId="14" fillId="0" borderId="0" xfId="0" applyNumberFormat="1" applyFont="1" applyAlignment="1">
      <alignment vertical="center"/>
    </xf>
    <xf numFmtId="3" fontId="14" fillId="0" borderId="0" xfId="0" applyNumberFormat="1" applyFont="1" applyBorder="1" applyAlignment="1">
      <alignment vertical="center"/>
    </xf>
    <xf numFmtId="0" fontId="14" fillId="0" borderId="0" xfId="0" applyFont="1" applyAlignment="1">
      <alignment vertical="center" wrapText="1"/>
    </xf>
    <xf numFmtId="0" fontId="14" fillId="0" borderId="0" xfId="0" quotePrefix="1" applyFont="1" applyAlignment="1">
      <alignment horizontal="left" vertical="center"/>
    </xf>
    <xf numFmtId="165" fontId="14" fillId="0" borderId="0" xfId="0" applyNumberFormat="1" applyFont="1" applyBorder="1"/>
    <xf numFmtId="0" fontId="14" fillId="0" borderId="0" xfId="0" applyFont="1" applyFill="1" applyAlignment="1">
      <alignment vertical="center"/>
    </xf>
    <xf numFmtId="0" fontId="14" fillId="0" borderId="0" xfId="0" applyFont="1" applyBorder="1" applyAlignment="1">
      <alignment vertical="center"/>
    </xf>
    <xf numFmtId="0" fontId="14" fillId="0" borderId="0" xfId="0" applyFont="1" applyFill="1" applyBorder="1" applyAlignment="1">
      <alignment vertical="center"/>
    </xf>
    <xf numFmtId="0" fontId="24" fillId="0" borderId="0" xfId="0" applyFont="1" applyFill="1" applyBorder="1" applyAlignment="1">
      <alignment vertical="top" wrapText="1"/>
    </xf>
    <xf numFmtId="11" fontId="14" fillId="0" borderId="0" xfId="0" applyNumberFormat="1" applyFont="1" applyBorder="1"/>
    <xf numFmtId="0" fontId="14" fillId="0" borderId="0" xfId="0" applyFont="1" applyFill="1" applyBorder="1" applyAlignment="1">
      <alignment wrapText="1"/>
    </xf>
    <xf numFmtId="0" fontId="14" fillId="0" borderId="0" xfId="0" applyFont="1" applyFill="1" applyBorder="1" applyAlignment="1">
      <alignment horizontal="center" vertical="center"/>
    </xf>
    <xf numFmtId="0" fontId="14" fillId="0" borderId="0" xfId="0" applyFont="1" applyBorder="1" applyAlignment="1">
      <alignment horizontal="left" vertical="center"/>
    </xf>
    <xf numFmtId="165" fontId="14" fillId="0" borderId="0" xfId="0" applyNumberFormat="1" applyFont="1" applyBorder="1" applyAlignment="1">
      <alignment horizontal="left" vertical="center"/>
    </xf>
    <xf numFmtId="0" fontId="12" fillId="0" borderId="0" xfId="0" applyFont="1"/>
    <xf numFmtId="0" fontId="14" fillId="0" borderId="0" xfId="0" applyFont="1"/>
    <xf numFmtId="0" fontId="15" fillId="0" borderId="0" xfId="1" applyFont="1" applyAlignment="1">
      <alignment vertical="center"/>
    </xf>
    <xf numFmtId="0" fontId="13" fillId="0" borderId="0" xfId="1" applyFont="1" applyAlignment="1">
      <alignment vertical="center"/>
    </xf>
    <xf numFmtId="0" fontId="14" fillId="0" borderId="0" xfId="1" applyFont="1" applyAlignment="1">
      <alignment vertical="center"/>
    </xf>
    <xf numFmtId="0" fontId="12" fillId="0" borderId="0" xfId="1" applyFont="1" applyBorder="1" applyAlignment="1">
      <alignment horizontal="left" vertical="center"/>
    </xf>
    <xf numFmtId="3" fontId="26" fillId="0" borderId="0" xfId="0" applyNumberFormat="1" applyFont="1" applyFill="1"/>
    <xf numFmtId="3" fontId="26" fillId="0" borderId="55" xfId="0" applyNumberFormat="1" applyFont="1" applyFill="1" applyBorder="1" applyAlignment="1">
      <alignment horizontal="right" vertical="center"/>
    </xf>
    <xf numFmtId="167" fontId="14" fillId="0" borderId="0" xfId="0" applyNumberFormat="1" applyFont="1" applyFill="1" applyBorder="1"/>
    <xf numFmtId="3" fontId="26" fillId="0" borderId="0" xfId="0" applyNumberFormat="1" applyFont="1" applyFill="1" applyBorder="1"/>
    <xf numFmtId="3" fontId="27" fillId="0" borderId="0" xfId="0" applyNumberFormat="1" applyFont="1" applyFill="1" applyBorder="1" applyAlignment="1">
      <alignment horizontal="right" vertical="center"/>
    </xf>
    <xf numFmtId="0" fontId="28" fillId="0" borderId="0" xfId="0" applyFont="1"/>
    <xf numFmtId="0" fontId="28" fillId="0" borderId="0" xfId="0" applyFont="1" applyBorder="1" applyAlignment="1">
      <alignment horizontal="left" vertical="center"/>
    </xf>
    <xf numFmtId="0" fontId="28" fillId="0" borderId="0" xfId="1" applyFont="1" applyAlignment="1">
      <alignment vertical="center"/>
    </xf>
    <xf numFmtId="0" fontId="28" fillId="0" borderId="0" xfId="0" applyFont="1" applyBorder="1"/>
    <xf numFmtId="0" fontId="28" fillId="0" borderId="0" xfId="0" applyFont="1" applyFill="1" applyBorder="1"/>
    <xf numFmtId="0" fontId="28" fillId="0" borderId="0" xfId="0" applyFont="1" applyAlignment="1">
      <alignment vertical="center"/>
    </xf>
    <xf numFmtId="168" fontId="8" fillId="2" borderId="10" xfId="5" applyNumberFormat="1" applyFont="1" applyFill="1" applyBorder="1" applyAlignment="1">
      <alignment horizontal="center" vertical="center"/>
    </xf>
    <xf numFmtId="168" fontId="8" fillId="2" borderId="5" xfId="5" applyNumberFormat="1" applyFont="1" applyFill="1" applyBorder="1" applyAlignment="1">
      <alignment horizontal="center" vertical="center"/>
    </xf>
    <xf numFmtId="170" fontId="8" fillId="2" borderId="1" xfId="5" applyNumberFormat="1" applyFont="1" applyFill="1" applyBorder="1" applyAlignment="1">
      <alignment horizontal="center" vertical="center"/>
    </xf>
    <xf numFmtId="171" fontId="8" fillId="2" borderId="5" xfId="4" applyNumberFormat="1" applyFont="1" applyFill="1" applyBorder="1" applyAlignment="1">
      <alignment horizontal="center" vertical="center"/>
    </xf>
    <xf numFmtId="171" fontId="8" fillId="2" borderId="20" xfId="4" applyNumberFormat="1" applyFont="1" applyFill="1" applyBorder="1" applyAlignment="1">
      <alignment horizontal="center" vertical="center"/>
    </xf>
    <xf numFmtId="0" fontId="11" fillId="2" borderId="15" xfId="4" applyFont="1" applyFill="1" applyBorder="1" applyAlignment="1">
      <alignment horizontal="left" vertical="center"/>
    </xf>
    <xf numFmtId="0" fontId="11" fillId="2" borderId="17" xfId="4" applyFont="1" applyFill="1" applyBorder="1" applyAlignment="1">
      <alignment horizontal="left" vertical="center"/>
    </xf>
    <xf numFmtId="0" fontId="11" fillId="2" borderId="19" xfId="4" applyFont="1" applyFill="1" applyBorder="1" applyAlignment="1">
      <alignment horizontal="left" vertical="center"/>
    </xf>
    <xf numFmtId="0" fontId="11" fillId="2" borderId="37" xfId="4" applyFont="1" applyFill="1" applyBorder="1" applyAlignment="1">
      <alignment horizontal="left" vertical="center"/>
    </xf>
    <xf numFmtId="0" fontId="11" fillId="2" borderId="0" xfId="4" applyFont="1" applyFill="1" applyBorder="1" applyAlignment="1">
      <alignment horizontal="left" vertical="center"/>
    </xf>
    <xf numFmtId="3" fontId="9" fillId="2" borderId="0" xfId="6" applyNumberFormat="1" applyFont="1" applyFill="1" applyBorder="1" applyAlignment="1">
      <alignment horizontal="right" vertical="center" indent="1"/>
    </xf>
    <xf numFmtId="2" fontId="10" fillId="2" borderId="0" xfId="6" applyNumberFormat="1" applyFont="1" applyFill="1" applyBorder="1" applyAlignment="1">
      <alignment horizontal="right" vertical="center" indent="1"/>
    </xf>
    <xf numFmtId="0" fontId="13" fillId="2" borderId="0" xfId="0" applyFont="1" applyFill="1" applyBorder="1" applyAlignment="1">
      <alignment horizontal="center" vertical="center" wrapText="1"/>
    </xf>
    <xf numFmtId="0" fontId="14" fillId="2" borderId="0" xfId="0" applyFont="1" applyFill="1" applyBorder="1"/>
    <xf numFmtId="0" fontId="13" fillId="2" borderId="47" xfId="0" applyFont="1" applyFill="1" applyBorder="1" applyAlignment="1">
      <alignment horizontal="center" vertical="center" wrapText="1"/>
    </xf>
    <xf numFmtId="0" fontId="13" fillId="2" borderId="48" xfId="0" applyFont="1" applyFill="1" applyBorder="1" applyAlignment="1">
      <alignment horizontal="center"/>
    </xf>
    <xf numFmtId="0" fontId="13" fillId="2" borderId="49" xfId="0" applyFont="1" applyFill="1" applyBorder="1" applyAlignment="1">
      <alignment horizontal="center" vertical="center" wrapText="1"/>
    </xf>
    <xf numFmtId="174" fontId="14" fillId="2" borderId="0" xfId="0" quotePrefix="1" applyNumberFormat="1" applyFont="1" applyFill="1" applyBorder="1" applyAlignment="1">
      <alignment horizontal="center" vertical="center" wrapText="1"/>
    </xf>
    <xf numFmtId="174" fontId="14" fillId="2" borderId="0" xfId="0" applyNumberFormat="1" applyFont="1" applyFill="1" applyBorder="1" applyAlignment="1">
      <alignment horizontal="center" vertical="center" wrapText="1"/>
    </xf>
    <xf numFmtId="165" fontId="14" fillId="2" borderId="18" xfId="0" applyNumberFormat="1" applyFont="1" applyFill="1" applyBorder="1" applyAlignment="1">
      <alignment horizontal="center" vertical="center" wrapText="1"/>
    </xf>
    <xf numFmtId="174" fontId="14" fillId="2" borderId="0" xfId="0" applyNumberFormat="1" applyFont="1" applyFill="1" applyBorder="1" applyAlignment="1">
      <alignment horizontal="center"/>
    </xf>
    <xf numFmtId="174" fontId="14" fillId="2" borderId="1" xfId="0" applyNumberFormat="1" applyFont="1" applyFill="1" applyBorder="1" applyAlignment="1">
      <alignment horizontal="center"/>
    </xf>
    <xf numFmtId="174" fontId="14" fillId="2" borderId="1" xfId="0" applyNumberFormat="1" applyFont="1" applyFill="1" applyBorder="1" applyAlignment="1">
      <alignment horizontal="center" vertical="center" wrapText="1"/>
    </xf>
    <xf numFmtId="165" fontId="14" fillId="2" borderId="20" xfId="0" applyNumberFormat="1" applyFont="1" applyFill="1" applyBorder="1" applyAlignment="1">
      <alignment horizontal="center" vertical="center" wrapText="1"/>
    </xf>
    <xf numFmtId="174" fontId="14" fillId="2" borderId="48" xfId="0" applyNumberFormat="1" applyFont="1" applyFill="1" applyBorder="1" applyAlignment="1">
      <alignment horizontal="center"/>
    </xf>
    <xf numFmtId="174" fontId="14" fillId="2" borderId="48" xfId="0" applyNumberFormat="1" applyFont="1" applyFill="1" applyBorder="1" applyAlignment="1">
      <alignment horizontal="center" vertical="center" wrapText="1"/>
    </xf>
    <xf numFmtId="165" fontId="14" fillId="2" borderId="49" xfId="0" applyNumberFormat="1" applyFont="1" applyFill="1" applyBorder="1" applyAlignment="1">
      <alignment horizontal="center" vertical="center" wrapText="1"/>
    </xf>
    <xf numFmtId="174" fontId="14" fillId="2" borderId="42" xfId="0" applyNumberFormat="1" applyFont="1" applyFill="1" applyBorder="1" applyAlignment="1">
      <alignment horizontal="center"/>
    </xf>
    <xf numFmtId="174" fontId="14" fillId="2" borderId="42" xfId="0" applyNumberFormat="1" applyFont="1" applyFill="1" applyBorder="1" applyAlignment="1">
      <alignment horizontal="center" vertical="center" wrapText="1"/>
    </xf>
    <xf numFmtId="165" fontId="14" fillId="2" borderId="43" xfId="0" applyNumberFormat="1" applyFont="1" applyFill="1" applyBorder="1" applyAlignment="1">
      <alignment horizontal="center" vertical="center" wrapText="1"/>
    </xf>
    <xf numFmtId="0" fontId="14" fillId="2" borderId="0" xfId="0" applyFont="1" applyFill="1" applyBorder="1" applyAlignment="1">
      <alignment vertical="center" wrapText="1"/>
    </xf>
    <xf numFmtId="0" fontId="13" fillId="2" borderId="12" xfId="0" applyFont="1" applyFill="1" applyBorder="1" applyAlignment="1">
      <alignment horizontal="left" vertical="center"/>
    </xf>
    <xf numFmtId="0" fontId="13" fillId="2" borderId="19" xfId="0" applyFont="1" applyFill="1" applyBorder="1" applyAlignment="1">
      <alignment horizontal="left" vertical="center"/>
    </xf>
    <xf numFmtId="0" fontId="13" fillId="2" borderId="32" xfId="0" applyFont="1" applyFill="1" applyBorder="1"/>
    <xf numFmtId="174" fontId="14" fillId="2" borderId="33" xfId="0" applyNumberFormat="1" applyFont="1" applyFill="1" applyBorder="1" applyAlignment="1">
      <alignment horizontal="center" vertical="center" wrapText="1"/>
    </xf>
    <xf numFmtId="0" fontId="13" fillId="2" borderId="15" xfId="0" applyFont="1" applyFill="1" applyBorder="1"/>
    <xf numFmtId="174" fontId="14" fillId="2" borderId="34" xfId="0" applyNumberFormat="1" applyFont="1" applyFill="1" applyBorder="1" applyAlignment="1">
      <alignment horizontal="center" vertical="center"/>
    </xf>
    <xf numFmtId="0" fontId="14" fillId="2" borderId="17" xfId="0" applyFont="1" applyFill="1" applyBorder="1"/>
    <xf numFmtId="174" fontId="14" fillId="2" borderId="35" xfId="0" applyNumberFormat="1" applyFont="1" applyFill="1" applyBorder="1" applyAlignment="1">
      <alignment horizontal="center" vertical="center"/>
    </xf>
    <xf numFmtId="174" fontId="14" fillId="2" borderId="16" xfId="0" applyNumberFormat="1" applyFont="1" applyFill="1" applyBorder="1" applyAlignment="1">
      <alignment horizontal="center" vertical="center"/>
    </xf>
    <xf numFmtId="174" fontId="14" fillId="2" borderId="18" xfId="0" applyNumberFormat="1" applyFont="1" applyFill="1" applyBorder="1" applyAlignment="1">
      <alignment horizontal="center" vertical="center"/>
    </xf>
    <xf numFmtId="0" fontId="14" fillId="2" borderId="19" xfId="0" applyFont="1" applyFill="1" applyBorder="1"/>
    <xf numFmtId="174" fontId="14" fillId="2" borderId="20" xfId="0" applyNumberFormat="1" applyFont="1" applyFill="1" applyBorder="1" applyAlignment="1">
      <alignment horizontal="center" vertical="center"/>
    </xf>
    <xf numFmtId="0" fontId="13" fillId="2" borderId="17" xfId="0" applyFont="1" applyFill="1" applyBorder="1"/>
    <xf numFmtId="165" fontId="14" fillId="2" borderId="18" xfId="0" applyNumberFormat="1" applyFont="1" applyFill="1" applyBorder="1" applyAlignment="1">
      <alignment horizontal="center" vertical="center"/>
    </xf>
    <xf numFmtId="0" fontId="14" fillId="2" borderId="37" xfId="0" applyFont="1" applyFill="1" applyBorder="1"/>
    <xf numFmtId="174" fontId="14" fillId="2" borderId="43" xfId="0" applyNumberFormat="1" applyFont="1" applyFill="1" applyBorder="1" applyAlignment="1">
      <alignment horizontal="center" vertical="center"/>
    </xf>
    <xf numFmtId="174" fontId="14" fillId="2" borderId="0" xfId="0" applyNumberFormat="1" applyFont="1" applyFill="1" applyBorder="1" applyAlignment="1">
      <alignment horizontal="center" vertical="center"/>
    </xf>
    <xf numFmtId="0" fontId="13" fillId="2" borderId="24" xfId="0" applyFont="1" applyFill="1" applyBorder="1"/>
    <xf numFmtId="174" fontId="14" fillId="2" borderId="41" xfId="0" applyNumberFormat="1" applyFont="1" applyFill="1" applyBorder="1" applyAlignment="1">
      <alignment horizontal="center" vertical="center"/>
    </xf>
    <xf numFmtId="165" fontId="14" fillId="2" borderId="17" xfId="0" applyNumberFormat="1" applyFont="1" applyFill="1" applyBorder="1" applyAlignment="1">
      <alignment horizontal="left" vertical="center"/>
    </xf>
    <xf numFmtId="165" fontId="14" fillId="2" borderId="19" xfId="0" applyNumberFormat="1" applyFont="1" applyFill="1" applyBorder="1" applyAlignment="1">
      <alignment horizontal="left" vertical="center"/>
    </xf>
    <xf numFmtId="165" fontId="14" fillId="2" borderId="0" xfId="0" applyNumberFormat="1" applyFont="1" applyFill="1" applyBorder="1" applyAlignment="1">
      <alignment horizontal="center" vertical="center"/>
    </xf>
    <xf numFmtId="0" fontId="15" fillId="2" borderId="0" xfId="0" applyFont="1" applyFill="1" applyBorder="1" applyAlignment="1"/>
    <xf numFmtId="0" fontId="14" fillId="2" borderId="5" xfId="0" applyFont="1" applyFill="1" applyBorder="1" applyAlignment="1" applyProtection="1">
      <alignment horizontal="center"/>
    </xf>
    <xf numFmtId="165" fontId="14" fillId="2" borderId="5" xfId="0" applyNumberFormat="1" applyFont="1" applyFill="1" applyBorder="1" applyAlignment="1" applyProtection="1">
      <alignment horizontal="center"/>
    </xf>
    <xf numFmtId="165" fontId="14" fillId="2" borderId="1" xfId="0" applyNumberFormat="1" applyFont="1" applyFill="1" applyBorder="1" applyAlignment="1" applyProtection="1">
      <alignment horizontal="center"/>
    </xf>
    <xf numFmtId="0" fontId="14" fillId="2" borderId="2" xfId="0" applyFont="1" applyFill="1" applyBorder="1" applyAlignment="1" applyProtection="1">
      <alignment horizontal="center"/>
    </xf>
    <xf numFmtId="165" fontId="14" fillId="2" borderId="2" xfId="0" applyNumberFormat="1" applyFont="1" applyFill="1" applyBorder="1" applyAlignment="1" applyProtection="1">
      <alignment horizontal="center"/>
    </xf>
    <xf numFmtId="165" fontId="14" fillId="2" borderId="0" xfId="0" applyNumberFormat="1" applyFont="1" applyFill="1" applyBorder="1" applyAlignment="1" applyProtection="1">
      <alignment horizontal="center"/>
    </xf>
    <xf numFmtId="165" fontId="14" fillId="2" borderId="18" xfId="0" applyNumberFormat="1" applyFont="1" applyFill="1" applyBorder="1" applyAlignment="1" applyProtection="1">
      <alignment horizontal="center"/>
    </xf>
    <xf numFmtId="0" fontId="14" fillId="2" borderId="4" xfId="0" applyFont="1" applyFill="1" applyBorder="1" applyAlignment="1" applyProtection="1">
      <alignment horizontal="center"/>
    </xf>
    <xf numFmtId="165" fontId="14" fillId="2" borderId="7" xfId="0" applyNumberFormat="1" applyFont="1" applyFill="1" applyBorder="1" applyAlignment="1" applyProtection="1">
      <alignment horizontal="center"/>
    </xf>
    <xf numFmtId="165" fontId="14" fillId="2" borderId="6" xfId="0" applyNumberFormat="1" applyFont="1" applyFill="1" applyBorder="1" applyAlignment="1" applyProtection="1">
      <alignment horizontal="center"/>
    </xf>
    <xf numFmtId="165" fontId="14" fillId="2" borderId="4" xfId="0" applyNumberFormat="1" applyFont="1" applyFill="1" applyBorder="1" applyAlignment="1" applyProtection="1">
      <alignment horizontal="center"/>
    </xf>
    <xf numFmtId="165" fontId="14" fillId="2" borderId="16" xfId="0" applyNumberFormat="1" applyFont="1" applyFill="1" applyBorder="1" applyAlignment="1" applyProtection="1">
      <alignment horizontal="center"/>
    </xf>
    <xf numFmtId="165" fontId="14" fillId="2" borderId="8" xfId="0" applyNumberFormat="1" applyFont="1" applyFill="1" applyBorder="1" applyAlignment="1" applyProtection="1">
      <alignment horizontal="center"/>
    </xf>
    <xf numFmtId="165" fontId="14" fillId="2" borderId="9" xfId="0" applyNumberFormat="1" applyFont="1" applyFill="1" applyBorder="1" applyAlignment="1" applyProtection="1">
      <alignment horizontal="center"/>
    </xf>
    <xf numFmtId="0" fontId="14" fillId="2" borderId="0" xfId="0" applyFont="1" applyFill="1" applyBorder="1" applyProtection="1"/>
    <xf numFmtId="0" fontId="14" fillId="2" borderId="0" xfId="0" applyFont="1" applyFill="1" applyBorder="1" applyAlignment="1" applyProtection="1">
      <alignment horizontal="center"/>
    </xf>
    <xf numFmtId="164" fontId="14" fillId="2" borderId="0" xfId="0" applyNumberFormat="1" applyFont="1" applyFill="1" applyBorder="1" applyAlignment="1" applyProtection="1">
      <alignment horizontal="right" indent="4"/>
    </xf>
    <xf numFmtId="164" fontId="14" fillId="2" borderId="0" xfId="0" applyNumberFormat="1" applyFont="1" applyFill="1" applyBorder="1" applyAlignment="1" applyProtection="1">
      <alignment horizontal="right" indent="3"/>
    </xf>
    <xf numFmtId="165" fontId="14" fillId="2" borderId="0" xfId="0" applyNumberFormat="1" applyFont="1" applyFill="1" applyBorder="1" applyAlignment="1" applyProtection="1">
      <alignment horizontal="right" indent="3"/>
    </xf>
    <xf numFmtId="165" fontId="14" fillId="2" borderId="0" xfId="0" applyNumberFormat="1" applyFont="1" applyFill="1" applyBorder="1" applyAlignment="1" applyProtection="1">
      <alignment horizontal="right" indent="4"/>
    </xf>
    <xf numFmtId="0" fontId="13" fillId="2" borderId="0" xfId="0" applyFont="1" applyFill="1" applyBorder="1" applyAlignment="1">
      <alignment horizontal="center"/>
    </xf>
    <xf numFmtId="0" fontId="13" fillId="2" borderId="24" xfId="0" applyFont="1" applyFill="1" applyBorder="1" applyAlignment="1">
      <alignment horizontal="center" vertical="center"/>
    </xf>
    <xf numFmtId="5" fontId="13" fillId="2" borderId="39" xfId="0" applyNumberFormat="1" applyFont="1" applyFill="1" applyBorder="1" applyAlignment="1" applyProtection="1">
      <alignment horizontal="center" vertical="center" wrapText="1"/>
    </xf>
    <xf numFmtId="5" fontId="13" fillId="2" borderId="40" xfId="0" applyNumberFormat="1" applyFont="1" applyFill="1" applyBorder="1" applyAlignment="1" applyProtection="1">
      <alignment horizontal="center" vertical="center" wrapText="1"/>
    </xf>
    <xf numFmtId="0" fontId="13" fillId="2" borderId="28" xfId="0" applyFont="1" applyFill="1" applyBorder="1" applyAlignment="1">
      <alignment horizontal="center" vertical="center" wrapText="1"/>
    </xf>
    <xf numFmtId="0" fontId="14" fillId="2" borderId="15" xfId="0" applyFont="1" applyFill="1" applyBorder="1" applyAlignment="1">
      <alignment horizontal="center"/>
    </xf>
    <xf numFmtId="0" fontId="14" fillId="2" borderId="17" xfId="0" applyFont="1" applyFill="1" applyBorder="1" applyAlignment="1">
      <alignment horizontal="center"/>
    </xf>
    <xf numFmtId="165" fontId="14" fillId="2" borderId="0" xfId="0" applyNumberFormat="1" applyFont="1" applyFill="1" applyBorder="1" applyAlignment="1">
      <alignment horizontal="center"/>
    </xf>
    <xf numFmtId="165" fontId="14" fillId="2" borderId="2" xfId="0" applyNumberFormat="1" applyFont="1" applyFill="1" applyBorder="1" applyAlignment="1">
      <alignment horizontal="center"/>
    </xf>
    <xf numFmtId="165" fontId="14" fillId="2" borderId="18" xfId="0" applyNumberFormat="1" applyFont="1" applyFill="1" applyBorder="1" applyAlignment="1">
      <alignment horizontal="center"/>
    </xf>
    <xf numFmtId="0" fontId="14" fillId="2" borderId="37" xfId="0" applyFont="1" applyFill="1" applyBorder="1" applyAlignment="1">
      <alignment horizontal="center"/>
    </xf>
    <xf numFmtId="165" fontId="14" fillId="2" borderId="42" xfId="0" applyNumberFormat="1" applyFont="1" applyFill="1" applyBorder="1" applyAlignment="1">
      <alignment horizontal="center"/>
    </xf>
    <xf numFmtId="165" fontId="14" fillId="2" borderId="38" xfId="0" applyNumberFormat="1" applyFont="1" applyFill="1" applyBorder="1" applyAlignment="1">
      <alignment horizontal="center"/>
    </xf>
    <xf numFmtId="165" fontId="14" fillId="2" borderId="43" xfId="0" applyNumberFormat="1" applyFont="1" applyFill="1" applyBorder="1" applyAlignment="1">
      <alignment horizontal="center"/>
    </xf>
    <xf numFmtId="0" fontId="28" fillId="2" borderId="0" xfId="0" applyFont="1" applyFill="1" applyBorder="1"/>
    <xf numFmtId="0" fontId="13" fillId="2" borderId="47" xfId="0" applyFont="1" applyFill="1" applyBorder="1" applyAlignment="1">
      <alignment horizontal="center" vertical="center"/>
    </xf>
    <xf numFmtId="5" fontId="13" fillId="2" borderId="50" xfId="0" applyNumberFormat="1" applyFont="1" applyFill="1" applyBorder="1" applyAlignment="1" applyProtection="1">
      <alignment horizontal="center" vertical="center" wrapText="1"/>
    </xf>
    <xf numFmtId="5" fontId="13" fillId="2" borderId="48" xfId="0" applyNumberFormat="1" applyFont="1" applyFill="1" applyBorder="1" applyAlignment="1" applyProtection="1">
      <alignment horizontal="center" vertical="center" wrapText="1"/>
    </xf>
    <xf numFmtId="5" fontId="13" fillId="2" borderId="49" xfId="0" applyNumberFormat="1" applyFont="1" applyFill="1" applyBorder="1" applyAlignment="1" applyProtection="1">
      <alignment horizontal="center" vertical="center" wrapText="1"/>
    </xf>
    <xf numFmtId="3" fontId="14" fillId="2" borderId="0" xfId="0" applyNumberFormat="1" applyFont="1" applyFill="1" applyBorder="1" applyAlignment="1">
      <alignment horizontal="center"/>
    </xf>
    <xf numFmtId="3" fontId="14" fillId="2" borderId="0" xfId="0" applyNumberFormat="1" applyFont="1" applyFill="1" applyBorder="1" applyAlignment="1" applyProtection="1">
      <alignment horizontal="center"/>
    </xf>
    <xf numFmtId="3" fontId="14" fillId="2" borderId="42" xfId="0" applyNumberFormat="1" applyFont="1" applyFill="1" applyBorder="1" applyAlignment="1" applyProtection="1">
      <alignment horizontal="center"/>
    </xf>
    <xf numFmtId="0" fontId="12" fillId="2" borderId="0" xfId="0" applyFont="1" applyFill="1" applyBorder="1" applyAlignment="1">
      <alignment horizontal="center"/>
    </xf>
    <xf numFmtId="3" fontId="12" fillId="2" borderId="0" xfId="0" applyNumberFormat="1" applyFont="1" applyFill="1" applyBorder="1" applyAlignment="1" applyProtection="1">
      <alignment horizontal="center"/>
    </xf>
    <xf numFmtId="0" fontId="28" fillId="2" borderId="0" xfId="0" applyFont="1" applyFill="1" applyAlignment="1" applyProtection="1">
      <alignment vertical="center"/>
    </xf>
    <xf numFmtId="1" fontId="14" fillId="2" borderId="12" xfId="0" quotePrefix="1" applyNumberFormat="1" applyFont="1" applyFill="1" applyBorder="1" applyAlignment="1" applyProtection="1">
      <alignment horizontal="center" vertical="center"/>
    </xf>
    <xf numFmtId="174" fontId="14" fillId="2" borderId="13" xfId="0" applyNumberFormat="1" applyFont="1" applyFill="1" applyBorder="1" applyAlignment="1" applyProtection="1">
      <alignment horizontal="center" vertical="center"/>
    </xf>
    <xf numFmtId="164" fontId="14" fillId="2" borderId="14" xfId="0" applyNumberFormat="1" applyFont="1" applyFill="1" applyBorder="1" applyAlignment="1" applyProtection="1">
      <alignment horizontal="center" vertical="center"/>
    </xf>
    <xf numFmtId="1" fontId="14" fillId="2" borderId="17" xfId="0" quotePrefix="1" applyNumberFormat="1" applyFont="1" applyFill="1" applyBorder="1" applyAlignment="1" applyProtection="1">
      <alignment horizontal="center" vertical="center"/>
    </xf>
    <xf numFmtId="174" fontId="14" fillId="2" borderId="0" xfId="0" applyNumberFormat="1" applyFont="1" applyFill="1" applyBorder="1" applyAlignment="1" applyProtection="1">
      <alignment horizontal="center" vertical="center"/>
    </xf>
    <xf numFmtId="164" fontId="14" fillId="2" borderId="18" xfId="0" applyNumberFormat="1" applyFont="1" applyFill="1" applyBorder="1" applyAlignment="1" applyProtection="1">
      <alignment horizontal="center" vertical="center"/>
    </xf>
    <xf numFmtId="49" fontId="14" fillId="2" borderId="17" xfId="0" applyNumberFormat="1" applyFont="1" applyFill="1" applyBorder="1" applyAlignment="1" applyProtection="1">
      <alignment horizontal="center" vertical="center"/>
    </xf>
    <xf numFmtId="1" fontId="14" fillId="2" borderId="17" xfId="0" applyNumberFormat="1" applyFont="1" applyFill="1" applyBorder="1" applyAlignment="1" applyProtection="1">
      <alignment horizontal="center" vertical="center"/>
    </xf>
    <xf numFmtId="1" fontId="14" fillId="2" borderId="37" xfId="0" applyNumberFormat="1" applyFont="1" applyFill="1" applyBorder="1" applyAlignment="1" applyProtection="1">
      <alignment horizontal="center" vertical="center"/>
    </xf>
    <xf numFmtId="0" fontId="14" fillId="2" borderId="46" xfId="0" applyNumberFormat="1" applyFont="1" applyFill="1" applyBorder="1" applyAlignment="1" applyProtection="1">
      <alignment horizontal="center" vertical="center"/>
    </xf>
    <xf numFmtId="164" fontId="14" fillId="2" borderId="43" xfId="0" applyNumberFormat="1" applyFont="1" applyFill="1" applyBorder="1" applyAlignment="1" applyProtection="1">
      <alignment horizontal="center" vertical="center"/>
    </xf>
    <xf numFmtId="1" fontId="14" fillId="2" borderId="0" xfId="0" applyNumberFormat="1" applyFont="1" applyFill="1" applyBorder="1" applyAlignment="1" applyProtection="1">
      <alignment horizontal="center" vertical="center"/>
    </xf>
    <xf numFmtId="0" fontId="14" fillId="2" borderId="0" xfId="0" applyNumberFormat="1" applyFont="1" applyFill="1" applyBorder="1" applyAlignment="1" applyProtection="1">
      <alignment horizontal="center" vertical="center"/>
    </xf>
    <xf numFmtId="164" fontId="14" fillId="2" borderId="0" xfId="0" applyNumberFormat="1" applyFont="1" applyFill="1" applyBorder="1" applyAlignment="1" applyProtection="1">
      <alignment horizontal="center" vertical="center"/>
    </xf>
    <xf numFmtId="0" fontId="13" fillId="2" borderId="24" xfId="0" applyFont="1" applyFill="1" applyBorder="1" applyAlignment="1">
      <alignment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xf>
    <xf numFmtId="165" fontId="14" fillId="2" borderId="0" xfId="0" applyNumberFormat="1" applyFont="1" applyFill="1" applyBorder="1"/>
    <xf numFmtId="165" fontId="14" fillId="2" borderId="18" xfId="0" applyNumberFormat="1" applyFont="1" applyFill="1" applyBorder="1"/>
    <xf numFmtId="49" fontId="14" fillId="2" borderId="17" xfId="3" quotePrefix="1" applyNumberFormat="1" applyFont="1" applyFill="1" applyBorder="1" applyAlignment="1" applyProtection="1">
      <alignment horizontal="left"/>
    </xf>
    <xf numFmtId="49" fontId="14" fillId="2" borderId="17" xfId="3" applyNumberFormat="1" applyFont="1" applyFill="1" applyBorder="1" applyProtection="1"/>
    <xf numFmtId="49" fontId="14" fillId="2" borderId="19" xfId="3" applyNumberFormat="1" applyFont="1" applyFill="1" applyBorder="1" applyProtection="1"/>
    <xf numFmtId="165" fontId="14" fillId="2" borderId="1" xfId="0" applyNumberFormat="1" applyFont="1" applyFill="1" applyBorder="1" applyAlignment="1">
      <alignment horizontal="center"/>
    </xf>
    <xf numFmtId="165" fontId="14" fillId="2" borderId="20" xfId="0" applyNumberFormat="1" applyFont="1" applyFill="1" applyBorder="1" applyAlignment="1">
      <alignment horizontal="center"/>
    </xf>
    <xf numFmtId="49" fontId="14" fillId="2" borderId="17" xfId="2" applyNumberFormat="1" applyFont="1" applyFill="1" applyBorder="1" applyProtection="1"/>
    <xf numFmtId="49" fontId="14" fillId="2" borderId="19" xfId="2" applyNumberFormat="1" applyFont="1" applyFill="1" applyBorder="1" applyProtection="1"/>
    <xf numFmtId="49" fontId="14" fillId="2" borderId="17" xfId="0" applyNumberFormat="1" applyFont="1" applyFill="1" applyBorder="1"/>
    <xf numFmtId="49" fontId="14" fillId="2" borderId="19" xfId="0" applyNumberFormat="1" applyFont="1" applyFill="1" applyBorder="1"/>
    <xf numFmtId="165" fontId="14" fillId="2" borderId="1" xfId="1" applyNumberFormat="1" applyFont="1" applyFill="1" applyBorder="1" applyAlignment="1" applyProtection="1">
      <alignment horizontal="center"/>
      <protection locked="0"/>
    </xf>
    <xf numFmtId="165" fontId="14" fillId="2" borderId="20" xfId="1" applyNumberFormat="1" applyFont="1" applyFill="1" applyBorder="1" applyAlignment="1" applyProtection="1">
      <alignment horizontal="center"/>
      <protection locked="0"/>
    </xf>
    <xf numFmtId="49" fontId="13" fillId="2" borderId="37" xfId="0" applyNumberFormat="1" applyFont="1" applyFill="1" applyBorder="1" applyAlignment="1">
      <alignment vertical="center"/>
    </xf>
    <xf numFmtId="165" fontId="14" fillId="2" borderId="42" xfId="0" applyNumberFormat="1" applyFont="1" applyFill="1" applyBorder="1" applyAlignment="1">
      <alignment horizontal="center" vertical="center"/>
    </xf>
    <xf numFmtId="165" fontId="14" fillId="2" borderId="43" xfId="0" applyNumberFormat="1" applyFont="1" applyFill="1" applyBorder="1" applyAlignment="1">
      <alignment horizontal="center" vertical="center"/>
    </xf>
    <xf numFmtId="49" fontId="14" fillId="2" borderId="0" xfId="0" applyNumberFormat="1" applyFont="1" applyFill="1" applyBorder="1" applyAlignment="1">
      <alignment vertical="center"/>
    </xf>
    <xf numFmtId="0" fontId="14" fillId="2" borderId="0" xfId="0" applyFont="1" applyFill="1" applyAlignment="1">
      <alignment vertical="center"/>
    </xf>
    <xf numFmtId="0" fontId="22" fillId="2" borderId="47" xfId="0" applyFont="1" applyFill="1" applyBorder="1" applyAlignment="1" applyProtection="1">
      <alignment vertical="center"/>
    </xf>
    <xf numFmtId="0" fontId="13" fillId="2" borderId="52" xfId="1" applyFont="1" applyFill="1" applyBorder="1" applyAlignment="1">
      <alignment horizontal="center" vertical="center"/>
    </xf>
    <xf numFmtId="0" fontId="13" fillId="2" borderId="51" xfId="0" applyFont="1" applyFill="1" applyBorder="1" applyAlignment="1">
      <alignment horizontal="center" vertical="center"/>
    </xf>
    <xf numFmtId="0" fontId="13" fillId="2" borderId="52" xfId="0" applyFont="1" applyFill="1" applyBorder="1" applyAlignment="1">
      <alignment horizontal="center" vertical="center"/>
    </xf>
    <xf numFmtId="0" fontId="13" fillId="2" borderId="48" xfId="0" applyFont="1" applyFill="1" applyBorder="1" applyAlignment="1">
      <alignment horizontal="center" vertical="center"/>
    </xf>
    <xf numFmtId="0" fontId="13" fillId="2" borderId="53" xfId="0" applyFont="1" applyFill="1" applyBorder="1" applyAlignment="1">
      <alignment horizontal="center" vertical="center"/>
    </xf>
    <xf numFmtId="0" fontId="19" fillId="2" borderId="17" xfId="0" applyFont="1" applyFill="1" applyBorder="1" applyAlignment="1" applyProtection="1">
      <alignment vertical="center"/>
    </xf>
    <xf numFmtId="165" fontId="14" fillId="2" borderId="2" xfId="1" applyNumberFormat="1" applyFont="1" applyFill="1" applyBorder="1" applyAlignment="1">
      <alignment horizontal="center" vertical="center"/>
    </xf>
    <xf numFmtId="165" fontId="14" fillId="2" borderId="2" xfId="0" applyNumberFormat="1" applyFont="1" applyFill="1" applyBorder="1" applyAlignment="1">
      <alignment horizontal="center" vertical="center"/>
    </xf>
    <xf numFmtId="165" fontId="14" fillId="2" borderId="8" xfId="0" applyNumberFormat="1" applyFont="1" applyFill="1" applyBorder="1" applyAlignment="1">
      <alignment horizontal="center" vertical="center"/>
    </xf>
    <xf numFmtId="165" fontId="14" fillId="2" borderId="3" xfId="0" applyNumberFormat="1" applyFont="1" applyFill="1" applyBorder="1" applyAlignment="1">
      <alignment horizontal="center" vertical="center"/>
    </xf>
    <xf numFmtId="165" fontId="14" fillId="2" borderId="35" xfId="0" applyNumberFormat="1" applyFont="1" applyFill="1" applyBorder="1" applyAlignment="1">
      <alignment horizontal="center" vertical="center"/>
    </xf>
    <xf numFmtId="0" fontId="19" fillId="2" borderId="19" xfId="0" applyFont="1" applyFill="1" applyBorder="1" applyAlignment="1" applyProtection="1">
      <alignment vertical="center"/>
    </xf>
    <xf numFmtId="165" fontId="14" fillId="2" borderId="5" xfId="1"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165" fontId="14" fillId="2" borderId="9" xfId="0" applyNumberFormat="1" applyFont="1" applyFill="1" applyBorder="1" applyAlignment="1">
      <alignment horizontal="center" vertical="center"/>
    </xf>
    <xf numFmtId="165" fontId="14" fillId="2" borderId="10" xfId="0" applyNumberFormat="1" applyFont="1" applyFill="1" applyBorder="1" applyAlignment="1">
      <alignment horizontal="center" vertical="center"/>
    </xf>
    <xf numFmtId="165" fontId="14" fillId="2" borderId="31" xfId="0" applyNumberFormat="1" applyFont="1" applyFill="1" applyBorder="1" applyAlignment="1">
      <alignment horizontal="center" vertical="center"/>
    </xf>
    <xf numFmtId="165" fontId="14" fillId="2" borderId="4" xfId="1" applyNumberFormat="1" applyFont="1" applyFill="1" applyBorder="1" applyAlignment="1">
      <alignment horizontal="center" vertical="center"/>
    </xf>
    <xf numFmtId="0" fontId="19" fillId="2" borderId="47" xfId="0" applyFont="1" applyFill="1" applyBorder="1" applyAlignment="1" applyProtection="1">
      <alignment vertical="center"/>
    </xf>
    <xf numFmtId="165" fontId="14" fillId="2" borderId="51" xfId="1" applyNumberFormat="1" applyFont="1" applyFill="1" applyBorder="1" applyAlignment="1">
      <alignment horizontal="center" vertical="center"/>
    </xf>
    <xf numFmtId="165" fontId="14" fillId="2" borderId="51" xfId="0" applyNumberFormat="1" applyFont="1" applyFill="1" applyBorder="1" applyAlignment="1">
      <alignment horizontal="center" vertical="center"/>
    </xf>
    <xf numFmtId="165" fontId="14" fillId="2" borderId="52" xfId="0" applyNumberFormat="1" applyFont="1" applyFill="1" applyBorder="1" applyAlignment="1">
      <alignment horizontal="center" vertical="center"/>
    </xf>
    <xf numFmtId="165" fontId="14" fillId="2" borderId="50" xfId="0" applyNumberFormat="1" applyFont="1" applyFill="1" applyBorder="1" applyAlignment="1">
      <alignment horizontal="center" vertical="center"/>
    </xf>
    <xf numFmtId="165" fontId="14" fillId="2" borderId="53" xfId="0" applyNumberFormat="1" applyFont="1" applyFill="1" applyBorder="1" applyAlignment="1">
      <alignment horizontal="center" vertical="center"/>
    </xf>
    <xf numFmtId="165" fontId="14" fillId="2" borderId="52" xfId="1" applyNumberFormat="1" applyFont="1" applyFill="1" applyBorder="1" applyAlignment="1">
      <alignment horizontal="center" vertical="center"/>
    </xf>
    <xf numFmtId="0" fontId="14" fillId="2" borderId="0" xfId="0" applyFont="1" applyFill="1" applyBorder="1" applyAlignment="1">
      <alignment horizontal="left" vertical="center"/>
    </xf>
    <xf numFmtId="0" fontId="13" fillId="2" borderId="0" xfId="0" applyFont="1" applyFill="1" applyBorder="1" applyAlignment="1" applyProtection="1">
      <alignment horizontal="left" vertical="center"/>
    </xf>
    <xf numFmtId="0" fontId="22" fillId="2" borderId="47" xfId="0" applyFont="1" applyFill="1" applyBorder="1" applyAlignment="1" applyProtection="1">
      <alignment horizontal="left" vertical="center"/>
    </xf>
    <xf numFmtId="166" fontId="22" fillId="2" borderId="52" xfId="0" quotePrefix="1" applyNumberFormat="1" applyFont="1" applyFill="1" applyBorder="1" applyAlignment="1" applyProtection="1">
      <alignment horizontal="center" vertical="center"/>
    </xf>
    <xf numFmtId="166" fontId="22" fillId="2" borderId="51" xfId="0" quotePrefix="1" applyNumberFormat="1" applyFont="1" applyFill="1" applyBorder="1" applyAlignment="1" applyProtection="1">
      <alignment horizontal="center" vertical="center"/>
    </xf>
    <xf numFmtId="0" fontId="19" fillId="2" borderId="17" xfId="0" applyFont="1" applyFill="1" applyBorder="1" applyAlignment="1" applyProtection="1">
      <alignment horizontal="left" vertical="center"/>
    </xf>
    <xf numFmtId="0" fontId="19" fillId="2" borderId="19" xfId="0" applyFont="1" applyFill="1" applyBorder="1" applyAlignment="1" applyProtection="1">
      <alignment horizontal="left" vertical="center"/>
    </xf>
    <xf numFmtId="0" fontId="19" fillId="2" borderId="47" xfId="0" applyFont="1" applyFill="1" applyBorder="1" applyAlignment="1" applyProtection="1">
      <alignment horizontal="left" vertical="center"/>
    </xf>
    <xf numFmtId="0" fontId="19" fillId="2" borderId="0" xfId="0" applyFont="1" applyFill="1" applyBorder="1" applyAlignment="1" applyProtection="1">
      <alignment horizontal="left" vertical="center"/>
    </xf>
    <xf numFmtId="165" fontId="19" fillId="2" borderId="0" xfId="0" applyNumberFormat="1" applyFont="1" applyFill="1" applyBorder="1" applyAlignment="1" applyProtection="1">
      <alignment horizontal="right" vertical="center" indent="2"/>
    </xf>
    <xf numFmtId="165" fontId="14" fillId="2" borderId="0" xfId="0" applyNumberFormat="1" applyFont="1" applyFill="1" applyBorder="1" applyAlignment="1" applyProtection="1">
      <alignment horizontal="right" vertical="center" indent="2"/>
    </xf>
    <xf numFmtId="0" fontId="13" fillId="2" borderId="24" xfId="0" applyFont="1" applyFill="1" applyBorder="1" applyAlignment="1">
      <alignment horizontal="left" vertical="center" wrapText="1"/>
    </xf>
    <xf numFmtId="0" fontId="13" fillId="2" borderId="27"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4" fillId="2" borderId="15" xfId="0" applyFont="1" applyFill="1" applyBorder="1"/>
    <xf numFmtId="175" fontId="14" fillId="2" borderId="6" xfId="7" applyNumberFormat="1" applyFont="1" applyFill="1" applyBorder="1" applyAlignment="1">
      <alignment horizontal="center" vertical="center"/>
    </xf>
    <xf numFmtId="175" fontId="14" fillId="2" borderId="4" xfId="7" applyNumberFormat="1" applyFont="1" applyFill="1" applyBorder="1" applyAlignment="1">
      <alignment horizontal="center" vertical="center"/>
    </xf>
    <xf numFmtId="175" fontId="14" fillId="2" borderId="16" xfId="7" applyNumberFormat="1" applyFont="1" applyFill="1" applyBorder="1" applyAlignment="1">
      <alignment horizontal="center" vertical="center"/>
    </xf>
    <xf numFmtId="175" fontId="14" fillId="2" borderId="0" xfId="7" applyNumberFormat="1" applyFont="1" applyFill="1" applyBorder="1" applyAlignment="1">
      <alignment horizontal="center" vertical="center"/>
    </xf>
    <xf numFmtId="175" fontId="14" fillId="2" borderId="2" xfId="7" applyNumberFormat="1" applyFont="1" applyFill="1" applyBorder="1" applyAlignment="1">
      <alignment horizontal="center" vertical="center"/>
    </xf>
    <xf numFmtId="175" fontId="14" fillId="2" borderId="18" xfId="7" applyNumberFormat="1" applyFont="1" applyFill="1" applyBorder="1" applyAlignment="1">
      <alignment horizontal="center" vertical="center"/>
    </xf>
    <xf numFmtId="175" fontId="14" fillId="2" borderId="1" xfId="7" applyNumberFormat="1" applyFont="1" applyFill="1" applyBorder="1" applyAlignment="1">
      <alignment horizontal="center" vertical="center"/>
    </xf>
    <xf numFmtId="175" fontId="14" fillId="2" borderId="5" xfId="7" applyNumberFormat="1" applyFont="1" applyFill="1" applyBorder="1" applyAlignment="1">
      <alignment horizontal="center" vertical="center"/>
    </xf>
    <xf numFmtId="175" fontId="14" fillId="2" borderId="20" xfId="7" applyNumberFormat="1" applyFont="1" applyFill="1" applyBorder="1" applyAlignment="1">
      <alignment horizontal="center" vertical="center"/>
    </xf>
    <xf numFmtId="0" fontId="14" fillId="2" borderId="17" xfId="0" applyFont="1" applyFill="1" applyBorder="1" applyAlignment="1">
      <alignment vertical="center" wrapText="1"/>
    </xf>
    <xf numFmtId="0" fontId="14" fillId="2" borderId="21" xfId="0" applyFont="1" applyFill="1" applyBorder="1"/>
    <xf numFmtId="175" fontId="14" fillId="2" borderId="22" xfId="0" applyNumberFormat="1" applyFont="1" applyFill="1" applyBorder="1" applyAlignment="1">
      <alignment horizontal="center" vertical="center"/>
    </xf>
    <xf numFmtId="175" fontId="14" fillId="2" borderId="26" xfId="0" applyNumberFormat="1" applyFont="1" applyFill="1" applyBorder="1" applyAlignment="1">
      <alignment horizontal="center" vertical="center"/>
    </xf>
    <xf numFmtId="175" fontId="14" fillId="2" borderId="23" xfId="0" applyNumberFormat="1" applyFont="1" applyFill="1" applyBorder="1" applyAlignment="1">
      <alignment horizontal="center" vertical="center"/>
    </xf>
    <xf numFmtId="165" fontId="14" fillId="2" borderId="0" xfId="0" applyNumberFormat="1" applyFont="1" applyFill="1" applyBorder="1" applyAlignment="1">
      <alignment horizontal="right" indent="2"/>
    </xf>
    <xf numFmtId="0" fontId="14" fillId="2" borderId="12" xfId="0" applyFont="1" applyFill="1" applyBorder="1" applyAlignment="1">
      <alignment vertical="center" wrapText="1"/>
    </xf>
    <xf numFmtId="0" fontId="14" fillId="2" borderId="19" xfId="0" applyFont="1" applyFill="1" applyBorder="1" applyAlignment="1">
      <alignment vertical="center" wrapText="1"/>
    </xf>
    <xf numFmtId="0" fontId="14" fillId="2" borderId="47" xfId="0" applyFont="1" applyFill="1" applyBorder="1" applyAlignment="1">
      <alignment vertical="center" wrapText="1"/>
    </xf>
    <xf numFmtId="0" fontId="14" fillId="2" borderId="37" xfId="0" applyFont="1" applyFill="1" applyBorder="1" applyAlignment="1">
      <alignment vertical="center" wrapText="1"/>
    </xf>
    <xf numFmtId="0" fontId="15" fillId="2" borderId="42" xfId="1" applyFont="1" applyFill="1" applyBorder="1" applyAlignment="1">
      <alignment horizontal="center" vertical="center"/>
    </xf>
    <xf numFmtId="0" fontId="12" fillId="2" borderId="0" xfId="1" applyFont="1" applyFill="1" applyBorder="1" applyAlignment="1">
      <alignment horizontal="left" vertical="center" wrapText="1"/>
    </xf>
    <xf numFmtId="0" fontId="12" fillId="2" borderId="0" xfId="1" applyFont="1" applyFill="1" applyBorder="1" applyAlignment="1">
      <alignment horizontal="left" vertical="center"/>
    </xf>
    <xf numFmtId="173" fontId="12" fillId="2" borderId="0" xfId="0" applyNumberFormat="1" applyFont="1" applyFill="1"/>
    <xf numFmtId="0" fontId="14" fillId="2" borderId="0" xfId="0" applyFont="1" applyFill="1"/>
    <xf numFmtId="0" fontId="12" fillId="2" borderId="0" xfId="0" applyFont="1" applyFill="1"/>
    <xf numFmtId="0" fontId="13" fillId="2" borderId="45" xfId="0" applyFont="1" applyFill="1" applyBorder="1" applyAlignment="1">
      <alignment horizontal="left" vertical="center"/>
    </xf>
    <xf numFmtId="0" fontId="13" fillId="2" borderId="27" xfId="0" applyFont="1" applyFill="1" applyBorder="1" applyAlignment="1">
      <alignment horizontal="center" vertical="center"/>
    </xf>
    <xf numFmtId="0" fontId="13" fillId="2" borderId="25" xfId="0" applyFont="1" applyFill="1" applyBorder="1" applyAlignment="1">
      <alignment horizontal="center" vertical="center"/>
    </xf>
    <xf numFmtId="0" fontId="13" fillId="2" borderId="14" xfId="0" applyFont="1" applyFill="1" applyBorder="1" applyAlignment="1">
      <alignment horizontal="center" vertical="center"/>
    </xf>
    <xf numFmtId="3" fontId="14" fillId="2" borderId="27" xfId="0" applyNumberFormat="1" applyFont="1" applyFill="1" applyBorder="1" applyAlignment="1">
      <alignment horizontal="center" vertical="center"/>
    </xf>
    <xf numFmtId="3" fontId="14" fillId="2" borderId="25" xfId="0" applyNumberFormat="1" applyFont="1" applyFill="1" applyBorder="1" applyAlignment="1">
      <alignment horizontal="center" vertical="center"/>
    </xf>
    <xf numFmtId="3" fontId="14" fillId="2" borderId="14" xfId="0" applyNumberFormat="1" applyFont="1" applyFill="1" applyBorder="1" applyAlignment="1">
      <alignment horizontal="center" vertical="center"/>
    </xf>
    <xf numFmtId="173" fontId="14" fillId="2" borderId="17" xfId="0" applyNumberFormat="1" applyFont="1" applyFill="1" applyBorder="1" applyAlignment="1">
      <alignment horizontal="center" vertical="center"/>
    </xf>
    <xf numFmtId="176" fontId="14" fillId="2" borderId="2" xfId="0" applyNumberFormat="1" applyFont="1" applyFill="1" applyBorder="1" applyAlignment="1">
      <alignment horizontal="center" vertical="center"/>
    </xf>
    <xf numFmtId="176" fontId="14" fillId="2" borderId="18" xfId="0" applyNumberFormat="1" applyFont="1" applyFill="1" applyBorder="1" applyAlignment="1">
      <alignment horizontal="center" vertical="center"/>
    </xf>
    <xf numFmtId="173" fontId="14" fillId="2" borderId="36" xfId="0" applyNumberFormat="1" applyFont="1" applyFill="1" applyBorder="1" applyAlignment="1">
      <alignment horizontal="center" vertical="center"/>
    </xf>
    <xf numFmtId="176" fontId="14" fillId="2" borderId="3" xfId="0" applyNumberFormat="1" applyFont="1" applyFill="1" applyBorder="1" applyAlignment="1">
      <alignment horizontal="center" vertical="center"/>
    </xf>
    <xf numFmtId="176" fontId="14" fillId="2" borderId="10" xfId="0" applyNumberFormat="1" applyFont="1" applyFill="1" applyBorder="1" applyAlignment="1">
      <alignment horizontal="center" vertical="center"/>
    </xf>
    <xf numFmtId="176" fontId="14" fillId="2" borderId="5" xfId="0" applyNumberFormat="1" applyFont="1" applyFill="1" applyBorder="1" applyAlignment="1">
      <alignment horizontal="center" vertical="center"/>
    </xf>
    <xf numFmtId="0" fontId="13" fillId="2" borderId="36" xfId="0" applyFont="1" applyFill="1" applyBorder="1" applyAlignment="1">
      <alignment horizontal="left" vertical="center"/>
    </xf>
    <xf numFmtId="176" fontId="14" fillId="2" borderId="46" xfId="0" applyNumberFormat="1" applyFont="1" applyFill="1" applyBorder="1" applyAlignment="1">
      <alignment horizontal="center" vertical="center"/>
    </xf>
    <xf numFmtId="0" fontId="13" fillId="2" borderId="17" xfId="0" applyFont="1" applyFill="1" applyBorder="1" applyAlignment="1">
      <alignment horizontal="left" vertical="center"/>
    </xf>
    <xf numFmtId="173" fontId="14" fillId="2" borderId="37" xfId="0" applyNumberFormat="1" applyFont="1" applyFill="1" applyBorder="1" applyAlignment="1">
      <alignment horizontal="center" vertical="center"/>
    </xf>
    <xf numFmtId="0" fontId="13" fillId="2" borderId="47" xfId="0" applyFont="1" applyFill="1" applyBorder="1" applyAlignment="1">
      <alignment horizontal="left" vertical="center"/>
    </xf>
    <xf numFmtId="0" fontId="13" fillId="2" borderId="49" xfId="0" applyFont="1" applyFill="1" applyBorder="1" applyAlignment="1">
      <alignment horizontal="center" vertical="center"/>
    </xf>
    <xf numFmtId="3" fontId="14" fillId="2" borderId="13" xfId="0" applyNumberFormat="1" applyFont="1" applyFill="1" applyBorder="1" applyAlignment="1">
      <alignment horizontal="center" vertical="center"/>
    </xf>
    <xf numFmtId="173" fontId="14" fillId="2" borderId="19" xfId="0" applyNumberFormat="1" applyFont="1" applyFill="1" applyBorder="1" applyAlignment="1">
      <alignment horizontal="center" vertical="center"/>
    </xf>
    <xf numFmtId="0" fontId="13" fillId="2" borderId="51"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2" fillId="2" borderId="0" xfId="0" quotePrefix="1" applyFont="1" applyFill="1" applyBorder="1" applyAlignment="1" applyProtection="1">
      <alignment horizontal="left" vertical="center" wrapText="1"/>
    </xf>
    <xf numFmtId="0" fontId="12" fillId="2" borderId="0" xfId="0" applyFont="1" applyFill="1" applyAlignment="1">
      <alignment horizontal="left"/>
    </xf>
    <xf numFmtId="0" fontId="18" fillId="0" borderId="0" xfId="0" applyFont="1" applyAlignment="1">
      <alignment horizontal="center" vertical="top"/>
    </xf>
    <xf numFmtId="0" fontId="12" fillId="2" borderId="0" xfId="0" applyFont="1" applyFill="1" applyBorder="1" applyAlignment="1">
      <alignment vertical="center" wrapText="1"/>
    </xf>
    <xf numFmtId="0" fontId="18" fillId="0" borderId="0" xfId="0" applyFont="1" applyBorder="1" applyAlignment="1">
      <alignment horizontal="center" vertical="center"/>
    </xf>
    <xf numFmtId="0" fontId="18" fillId="0" borderId="0" xfId="0" applyFont="1" applyBorder="1" applyAlignment="1">
      <alignment horizontal="center" vertical="top"/>
    </xf>
    <xf numFmtId="0" fontId="31" fillId="2" borderId="0" xfId="4" applyFont="1" applyFill="1" applyBorder="1" applyAlignment="1">
      <alignment horizontal="left" vertical="center"/>
    </xf>
    <xf numFmtId="0" fontId="31" fillId="2" borderId="0" xfId="4" applyFont="1" applyFill="1" applyBorder="1" applyAlignment="1">
      <alignment horizontal="left" vertical="center" wrapText="1"/>
    </xf>
    <xf numFmtId="0" fontId="28" fillId="2" borderId="57" xfId="0" applyFont="1" applyFill="1" applyBorder="1" applyAlignment="1">
      <alignment horizontal="center" vertical="center"/>
    </xf>
    <xf numFmtId="0" fontId="28" fillId="2" borderId="58" xfId="0" applyFont="1" applyFill="1" applyBorder="1" applyAlignment="1">
      <alignment horizontal="center" vertical="center"/>
    </xf>
    <xf numFmtId="0" fontId="15" fillId="2" borderId="42" xfId="0" applyFont="1" applyFill="1" applyBorder="1" applyAlignment="1">
      <alignment horizontal="center"/>
    </xf>
    <xf numFmtId="173" fontId="28" fillId="2" borderId="57" xfId="0" applyNumberFormat="1" applyFont="1" applyFill="1" applyBorder="1" applyAlignment="1">
      <alignment horizontal="center"/>
    </xf>
    <xf numFmtId="3" fontId="28" fillId="2" borderId="57" xfId="0" applyNumberFormat="1" applyFont="1" applyFill="1" applyBorder="1" applyAlignment="1">
      <alignment horizontal="center"/>
    </xf>
    <xf numFmtId="9" fontId="28" fillId="2" borderId="25" xfId="0" applyNumberFormat="1" applyFont="1" applyFill="1" applyBorder="1" applyAlignment="1">
      <alignment horizontal="center"/>
    </xf>
    <xf numFmtId="3" fontId="28" fillId="2" borderId="30" xfId="0" applyNumberFormat="1" applyFont="1" applyFill="1" applyBorder="1" applyAlignment="1">
      <alignment horizontal="center"/>
    </xf>
    <xf numFmtId="173" fontId="28" fillId="2" borderId="59" xfId="0" applyNumberFormat="1" applyFont="1" applyFill="1" applyBorder="1" applyAlignment="1">
      <alignment horizontal="center"/>
    </xf>
    <xf numFmtId="3" fontId="28" fillId="2" borderId="59" xfId="0" applyNumberFormat="1" applyFont="1" applyFill="1" applyBorder="1" applyAlignment="1">
      <alignment horizontal="center"/>
    </xf>
    <xf numFmtId="9" fontId="28" fillId="2" borderId="2" xfId="0" applyNumberFormat="1" applyFont="1" applyFill="1" applyBorder="1" applyAlignment="1">
      <alignment horizontal="center"/>
    </xf>
    <xf numFmtId="173" fontId="28" fillId="2" borderId="58" xfId="0" applyNumberFormat="1" applyFont="1" applyFill="1" applyBorder="1" applyAlignment="1">
      <alignment horizontal="center"/>
    </xf>
    <xf numFmtId="3" fontId="28" fillId="2" borderId="58" xfId="0" applyNumberFormat="1" applyFont="1" applyFill="1" applyBorder="1" applyAlignment="1">
      <alignment horizontal="center"/>
    </xf>
    <xf numFmtId="0" fontId="15" fillId="2" borderId="47" xfId="1" applyFont="1" applyFill="1" applyBorder="1" applyAlignment="1">
      <alignment vertical="center"/>
    </xf>
    <xf numFmtId="0" fontId="15" fillId="2" borderId="53" xfId="1" applyFont="1" applyFill="1" applyBorder="1" applyAlignment="1">
      <alignment horizontal="center" vertical="center"/>
    </xf>
    <xf numFmtId="0" fontId="15" fillId="2" borderId="60" xfId="1" applyFont="1" applyFill="1" applyBorder="1" applyAlignment="1">
      <alignment vertical="center"/>
    </xf>
    <xf numFmtId="0" fontId="15" fillId="2" borderId="58" xfId="1" applyFont="1" applyFill="1" applyBorder="1" applyAlignment="1">
      <alignment vertical="center"/>
    </xf>
    <xf numFmtId="0" fontId="28" fillId="2" borderId="0" xfId="1" applyFont="1" applyFill="1" applyAlignment="1">
      <alignment vertical="center"/>
    </xf>
    <xf numFmtId="0" fontId="28" fillId="2" borderId="0" xfId="1" applyFont="1" applyFill="1" applyAlignment="1">
      <alignment horizontal="center" vertical="center"/>
    </xf>
    <xf numFmtId="0" fontId="15" fillId="2" borderId="17" xfId="1" applyFont="1" applyFill="1" applyBorder="1" applyAlignment="1">
      <alignment vertical="center"/>
    </xf>
    <xf numFmtId="165" fontId="28" fillId="2" borderId="0" xfId="1" applyNumberFormat="1" applyFont="1" applyFill="1" applyBorder="1" applyAlignment="1">
      <alignment horizontal="center" vertical="center"/>
    </xf>
    <xf numFmtId="165" fontId="28" fillId="2" borderId="35" xfId="1" applyNumberFormat="1" applyFont="1" applyFill="1" applyBorder="1" applyAlignment="1">
      <alignment horizontal="center" vertical="center"/>
    </xf>
    <xf numFmtId="0" fontId="28" fillId="2" borderId="17" xfId="1" applyFont="1" applyFill="1" applyBorder="1" applyAlignment="1">
      <alignment horizontal="left" vertical="center" indent="1"/>
    </xf>
    <xf numFmtId="0" fontId="28" fillId="2" borderId="19" xfId="1" applyFont="1" applyFill="1" applyBorder="1" applyAlignment="1">
      <alignment horizontal="left" vertical="center" indent="1"/>
    </xf>
    <xf numFmtId="165" fontId="28" fillId="2" borderId="1" xfId="1" applyNumberFormat="1" applyFont="1" applyFill="1" applyBorder="1" applyAlignment="1">
      <alignment horizontal="center" vertical="center"/>
    </xf>
    <xf numFmtId="165" fontId="28" fillId="2" borderId="31" xfId="1" applyNumberFormat="1" applyFont="1" applyFill="1" applyBorder="1" applyAlignment="1">
      <alignment horizontal="center" vertical="center"/>
    </xf>
    <xf numFmtId="0" fontId="28" fillId="2" borderId="37" xfId="1" applyFont="1" applyFill="1" applyBorder="1" applyAlignment="1">
      <alignment horizontal="left" vertical="center" indent="1"/>
    </xf>
    <xf numFmtId="165" fontId="28" fillId="2" borderId="42" xfId="1" applyNumberFormat="1" applyFont="1" applyFill="1" applyBorder="1" applyAlignment="1">
      <alignment horizontal="center" vertical="center"/>
    </xf>
    <xf numFmtId="165" fontId="28" fillId="2" borderId="54" xfId="1" applyNumberFormat="1" applyFont="1" applyFill="1" applyBorder="1" applyAlignment="1">
      <alignment horizontal="center" vertical="center"/>
    </xf>
    <xf numFmtId="165" fontId="28" fillId="2" borderId="61" xfId="1" applyNumberFormat="1" applyFont="1" applyFill="1" applyBorder="1" applyAlignment="1">
      <alignment horizontal="center" vertical="center"/>
    </xf>
    <xf numFmtId="165" fontId="28" fillId="2" borderId="28" xfId="1" applyNumberFormat="1" applyFont="1" applyFill="1" applyBorder="1" applyAlignment="1">
      <alignment horizontal="center" vertical="center"/>
    </xf>
    <xf numFmtId="165" fontId="28" fillId="2" borderId="44" xfId="1" applyNumberFormat="1" applyFont="1" applyFill="1" applyBorder="1" applyAlignment="1">
      <alignment horizontal="center" vertical="center"/>
    </xf>
    <xf numFmtId="0" fontId="12" fillId="3" borderId="0" xfId="0" applyFont="1" applyFill="1" applyAlignment="1">
      <alignment vertical="center" wrapText="1"/>
    </xf>
    <xf numFmtId="0" fontId="23" fillId="3" borderId="0" xfId="0" applyFont="1" applyFill="1" applyAlignment="1">
      <alignment vertical="center" wrapText="1"/>
    </xf>
    <xf numFmtId="0" fontId="28" fillId="2" borderId="62" xfId="1" applyFont="1" applyFill="1" applyBorder="1" applyAlignment="1">
      <alignment vertical="center"/>
    </xf>
    <xf numFmtId="0" fontId="15" fillId="2" borderId="62" xfId="1" applyFont="1" applyFill="1" applyBorder="1" applyAlignment="1">
      <alignment horizontal="center" vertical="center"/>
    </xf>
    <xf numFmtId="0" fontId="13" fillId="2" borderId="63" xfId="0" applyFont="1" applyFill="1" applyBorder="1" applyAlignment="1" applyProtection="1">
      <alignment horizontal="center" vertical="center" wrapText="1"/>
    </xf>
    <xf numFmtId="0" fontId="13" fillId="2" borderId="64" xfId="0" applyFont="1" applyFill="1" applyBorder="1" applyAlignment="1" applyProtection="1">
      <alignment horizontal="center" vertical="center" wrapText="1"/>
    </xf>
    <xf numFmtId="0" fontId="13" fillId="2" borderId="65" xfId="0" applyFont="1" applyFill="1" applyBorder="1" applyAlignment="1" applyProtection="1">
      <alignment horizontal="center" vertical="center" wrapText="1"/>
    </xf>
    <xf numFmtId="0" fontId="13" fillId="2" borderId="66" xfId="0" applyFont="1" applyFill="1" applyBorder="1" applyAlignment="1" applyProtection="1">
      <alignment horizontal="center" vertical="center" wrapText="1"/>
    </xf>
    <xf numFmtId="0" fontId="14" fillId="2" borderId="67" xfId="0" applyFont="1" applyFill="1" applyBorder="1" applyProtection="1"/>
    <xf numFmtId="165" fontId="14" fillId="2" borderId="68" xfId="0" applyNumberFormat="1" applyFont="1" applyFill="1" applyBorder="1" applyAlignment="1" applyProtection="1">
      <alignment horizontal="center"/>
    </xf>
    <xf numFmtId="0" fontId="14" fillId="2" borderId="69" xfId="0" applyFont="1" applyFill="1" applyBorder="1" applyProtection="1"/>
    <xf numFmtId="165" fontId="14" fillId="2" borderId="70" xfId="0" applyNumberFormat="1" applyFont="1" applyFill="1" applyBorder="1" applyAlignment="1" applyProtection="1">
      <alignment horizontal="center"/>
    </xf>
    <xf numFmtId="0" fontId="14" fillId="2" borderId="71" xfId="0" applyFont="1" applyFill="1" applyBorder="1" applyProtection="1"/>
    <xf numFmtId="165" fontId="14" fillId="2" borderId="72" xfId="0" applyNumberFormat="1" applyFont="1" applyFill="1" applyBorder="1" applyAlignment="1" applyProtection="1">
      <alignment horizontal="center"/>
    </xf>
    <xf numFmtId="0" fontId="14" fillId="2" borderId="73" xfId="0" applyFont="1" applyFill="1" applyBorder="1" applyProtection="1"/>
    <xf numFmtId="165" fontId="14" fillId="2" borderId="75" xfId="0" applyNumberFormat="1" applyFont="1" applyFill="1" applyBorder="1" applyAlignment="1" applyProtection="1">
      <alignment horizontal="center"/>
    </xf>
    <xf numFmtId="165" fontId="14" fillId="2" borderId="74" xfId="0" applyNumberFormat="1" applyFont="1" applyFill="1" applyBorder="1" applyAlignment="1" applyProtection="1">
      <alignment horizontal="center"/>
    </xf>
    <xf numFmtId="0" fontId="13" fillId="2" borderId="50" xfId="0" applyFont="1" applyFill="1" applyBorder="1" applyAlignment="1">
      <alignment horizontal="center" vertical="center"/>
    </xf>
    <xf numFmtId="0" fontId="14" fillId="2" borderId="0" xfId="0" applyFont="1" applyFill="1" applyBorder="1" applyAlignment="1">
      <alignment horizontal="center"/>
    </xf>
    <xf numFmtId="0" fontId="14" fillId="0" borderId="0" xfId="0" applyFont="1" applyAlignment="1">
      <alignment horizontal="center" vertical="center"/>
    </xf>
    <xf numFmtId="0" fontId="28" fillId="2" borderId="0" xfId="0" applyFont="1" applyFill="1" applyAlignment="1">
      <alignment horizontal="left" vertical="center"/>
    </xf>
    <xf numFmtId="0" fontId="28" fillId="2" borderId="0" xfId="0" applyFont="1" applyFill="1" applyAlignment="1">
      <alignment horizontal="center" vertical="center"/>
    </xf>
    <xf numFmtId="0" fontId="14" fillId="2" borderId="0" xfId="0" applyFont="1" applyFill="1" applyAlignment="1">
      <alignment horizontal="center" vertical="center"/>
    </xf>
    <xf numFmtId="3" fontId="14" fillId="2" borderId="0" xfId="0" applyNumberFormat="1" applyFont="1" applyFill="1" applyAlignment="1">
      <alignment horizontal="center" vertical="center"/>
    </xf>
    <xf numFmtId="0" fontId="13" fillId="0" borderId="0" xfId="0" applyFont="1" applyAlignment="1">
      <alignment horizontal="center"/>
    </xf>
    <xf numFmtId="3" fontId="14" fillId="0" borderId="0" xfId="0" applyNumberFormat="1" applyFont="1" applyAlignment="1">
      <alignment horizontal="center"/>
    </xf>
    <xf numFmtId="10" fontId="14" fillId="0" borderId="0" xfId="12" applyNumberFormat="1" applyFont="1"/>
    <xf numFmtId="3" fontId="28" fillId="0" borderId="59" xfId="0" applyNumberFormat="1" applyFont="1" applyBorder="1" applyAlignment="1">
      <alignment horizontal="center"/>
    </xf>
    <xf numFmtId="0" fontId="28" fillId="0" borderId="0" xfId="0" applyFont="1" applyAlignment="1">
      <alignment horizontal="center" vertical="center"/>
    </xf>
    <xf numFmtId="176" fontId="14" fillId="2" borderId="0" xfId="0" applyNumberFormat="1" applyFont="1" applyFill="1" applyAlignment="1">
      <alignment horizontal="center" vertical="center"/>
    </xf>
    <xf numFmtId="176" fontId="14" fillId="2" borderId="31" xfId="0" applyNumberFormat="1" applyFont="1" applyFill="1" applyBorder="1" applyAlignment="1">
      <alignment horizontal="center" vertical="center"/>
    </xf>
    <xf numFmtId="176" fontId="14" fillId="2" borderId="54" xfId="0" applyNumberFormat="1" applyFont="1" applyFill="1" applyBorder="1" applyAlignment="1">
      <alignment horizontal="center" vertical="center"/>
    </xf>
    <xf numFmtId="176" fontId="14" fillId="2" borderId="42" xfId="0" applyNumberFormat="1" applyFont="1" applyFill="1" applyBorder="1" applyAlignment="1">
      <alignment horizontal="center" vertical="center"/>
    </xf>
    <xf numFmtId="0" fontId="14" fillId="0" borderId="36" xfId="0" applyFont="1" applyBorder="1" applyAlignment="1">
      <alignment horizontal="center" vertical="center"/>
    </xf>
    <xf numFmtId="179" fontId="14" fillId="2" borderId="0" xfId="0" applyNumberFormat="1" applyFont="1" applyFill="1" applyAlignment="1">
      <alignment horizontal="right" vertical="center"/>
    </xf>
    <xf numFmtId="179" fontId="14" fillId="2" borderId="2" xfId="0" applyNumberFormat="1" applyFont="1" applyFill="1" applyBorder="1" applyAlignment="1">
      <alignment horizontal="right" vertical="center"/>
    </xf>
    <xf numFmtId="179" fontId="14" fillId="2" borderId="18" xfId="0" applyNumberFormat="1" applyFont="1" applyFill="1" applyBorder="1" applyAlignment="1">
      <alignment horizontal="right" vertical="center"/>
    </xf>
    <xf numFmtId="179" fontId="14" fillId="2" borderId="1" xfId="0" applyNumberFormat="1" applyFont="1" applyFill="1" applyBorder="1" applyAlignment="1">
      <alignment horizontal="right" vertical="center"/>
    </xf>
    <xf numFmtId="179" fontId="14" fillId="2" borderId="5" xfId="0" applyNumberFormat="1" applyFont="1" applyFill="1" applyBorder="1" applyAlignment="1">
      <alignment horizontal="right" vertical="center"/>
    </xf>
    <xf numFmtId="179" fontId="14" fillId="2" borderId="20" xfId="0" applyNumberFormat="1" applyFont="1" applyFill="1" applyBorder="1" applyAlignment="1">
      <alignment horizontal="right" vertical="center"/>
    </xf>
    <xf numFmtId="179" fontId="14" fillId="2" borderId="6" xfId="0" applyNumberFormat="1" applyFont="1" applyFill="1" applyBorder="1" applyAlignment="1">
      <alignment horizontal="right" vertical="center"/>
    </xf>
    <xf numFmtId="179" fontId="14" fillId="2" borderId="4" xfId="0" applyNumberFormat="1" applyFont="1" applyFill="1" applyBorder="1" applyAlignment="1">
      <alignment horizontal="right" vertical="center"/>
    </xf>
    <xf numFmtId="179" fontId="14" fillId="2" borderId="16" xfId="0" applyNumberFormat="1" applyFont="1" applyFill="1" applyBorder="1" applyAlignment="1">
      <alignment horizontal="right" vertical="center"/>
    </xf>
    <xf numFmtId="179" fontId="14" fillId="2" borderId="10" xfId="0" applyNumberFormat="1" applyFont="1" applyFill="1" applyBorder="1" applyAlignment="1">
      <alignment horizontal="right" vertical="center"/>
    </xf>
    <xf numFmtId="179" fontId="14" fillId="2" borderId="46" xfId="0" applyNumberFormat="1" applyFont="1" applyFill="1" applyBorder="1" applyAlignment="1">
      <alignment horizontal="right" vertical="center"/>
    </xf>
    <xf numFmtId="179" fontId="14" fillId="2" borderId="38" xfId="0" applyNumberFormat="1" applyFont="1" applyFill="1" applyBorder="1" applyAlignment="1">
      <alignment horizontal="right" vertical="center"/>
    </xf>
    <xf numFmtId="179" fontId="14" fillId="2" borderId="43" xfId="0" applyNumberFormat="1" applyFont="1" applyFill="1" applyBorder="1" applyAlignment="1">
      <alignment horizontal="right" vertical="center"/>
    </xf>
    <xf numFmtId="180" fontId="12" fillId="0" borderId="0" xfId="0" applyNumberFormat="1" applyFont="1" applyBorder="1"/>
    <xf numFmtId="167" fontId="14" fillId="0" borderId="0" xfId="0" applyNumberFormat="1" applyFont="1" applyBorder="1"/>
    <xf numFmtId="0" fontId="18" fillId="0" borderId="0" xfId="0" applyFont="1" applyAlignment="1">
      <alignment horizontal="right" vertical="top"/>
    </xf>
    <xf numFmtId="0" fontId="34" fillId="0" borderId="0" xfId="0" applyFont="1" applyAlignment="1">
      <alignment vertical="top"/>
    </xf>
    <xf numFmtId="0" fontId="12" fillId="3" borderId="0" xfId="0" applyFont="1" applyFill="1" applyAlignment="1">
      <alignment vertical="top"/>
    </xf>
    <xf numFmtId="0" fontId="20" fillId="0" borderId="0" xfId="0" applyFont="1" applyAlignment="1">
      <alignment horizontal="center" vertical="top"/>
    </xf>
    <xf numFmtId="0" fontId="12" fillId="3" borderId="0" xfId="0" applyFont="1" applyFill="1" applyAlignment="1">
      <alignment vertical="top" wrapText="1"/>
    </xf>
    <xf numFmtId="0" fontId="21" fillId="3" borderId="0" xfId="0" applyFont="1" applyFill="1" applyAlignment="1">
      <alignment vertical="top" wrapText="1"/>
    </xf>
    <xf numFmtId="0" fontId="14" fillId="0" borderId="0" xfId="0" applyFont="1" applyAlignment="1">
      <alignment vertical="top"/>
    </xf>
    <xf numFmtId="0" fontId="14" fillId="2" borderId="0" xfId="0" applyFont="1" applyFill="1" applyAlignment="1">
      <alignment horizontal="left" vertical="top"/>
    </xf>
    <xf numFmtId="0" fontId="8" fillId="0" borderId="0" xfId="0" applyFont="1" applyAlignment="1">
      <alignment horizontal="centerContinuous"/>
    </xf>
    <xf numFmtId="0" fontId="14" fillId="0" borderId="0" xfId="0" applyFont="1" applyAlignment="1">
      <alignment wrapText="1"/>
    </xf>
    <xf numFmtId="0" fontId="9" fillId="0" borderId="0" xfId="0" applyFont="1"/>
    <xf numFmtId="0" fontId="9" fillId="0" borderId="0" xfId="0" applyFont="1" applyAlignment="1">
      <alignment horizontal="centerContinuous"/>
    </xf>
    <xf numFmtId="0" fontId="14" fillId="2" borderId="38" xfId="0" applyFont="1" applyFill="1" applyBorder="1" applyAlignment="1" applyProtection="1">
      <alignment horizontal="center"/>
    </xf>
    <xf numFmtId="165" fontId="14" fillId="2" borderId="10" xfId="0" applyNumberFormat="1" applyFont="1" applyFill="1" applyBorder="1" applyAlignment="1" applyProtection="1">
      <alignment horizontal="center"/>
    </xf>
    <xf numFmtId="165" fontId="14" fillId="2" borderId="3" xfId="0" applyNumberFormat="1" applyFont="1" applyFill="1" applyBorder="1" applyAlignment="1" applyProtection="1">
      <alignment horizontal="center"/>
    </xf>
    <xf numFmtId="165" fontId="14" fillId="2" borderId="46" xfId="0" applyNumberFormat="1" applyFont="1" applyFill="1" applyBorder="1" applyAlignment="1" applyProtection="1">
      <alignment horizontal="center"/>
    </xf>
    <xf numFmtId="165" fontId="14" fillId="2" borderId="76" xfId="0" applyNumberFormat="1" applyFont="1" applyFill="1" applyBorder="1" applyAlignment="1" applyProtection="1">
      <alignment horizontal="center"/>
    </xf>
    <xf numFmtId="178" fontId="14" fillId="2" borderId="18" xfId="0" applyNumberFormat="1" applyFont="1" applyFill="1" applyBorder="1" applyAlignment="1"/>
    <xf numFmtId="178" fontId="14" fillId="2" borderId="18" xfId="0" applyNumberFormat="1" applyFont="1" applyFill="1" applyBorder="1" applyAlignment="1" applyProtection="1"/>
    <xf numFmtId="3" fontId="14" fillId="2" borderId="43" xfId="0" applyNumberFormat="1" applyFont="1" applyFill="1" applyBorder="1" applyAlignment="1" applyProtection="1">
      <alignment horizontal="left" indent="1"/>
    </xf>
    <xf numFmtId="0" fontId="14" fillId="2" borderId="0" xfId="0" applyFont="1" applyFill="1" applyBorder="1" applyAlignment="1"/>
    <xf numFmtId="0" fontId="13" fillId="2" borderId="40" xfId="0" applyFont="1" applyFill="1" applyBorder="1" applyAlignment="1">
      <alignment horizontal="center"/>
    </xf>
    <xf numFmtId="165" fontId="4" fillId="2" borderId="0" xfId="1" applyNumberFormat="1" applyFill="1" applyBorder="1" applyAlignment="1">
      <alignment horizontal="center"/>
    </xf>
    <xf numFmtId="165" fontId="4" fillId="0" borderId="1" xfId="1" applyNumberFormat="1" applyBorder="1" applyAlignment="1">
      <alignment horizontal="center"/>
    </xf>
    <xf numFmtId="165" fontId="4" fillId="2" borderId="18" xfId="1" applyNumberFormat="1" applyFill="1" applyBorder="1" applyAlignment="1" applyProtection="1">
      <alignment horizontal="center"/>
      <protection locked="0"/>
    </xf>
    <xf numFmtId="165" fontId="4" fillId="2" borderId="20" xfId="1" applyNumberFormat="1" applyFill="1" applyBorder="1" applyAlignment="1" applyProtection="1">
      <alignment horizontal="center"/>
      <protection locked="0"/>
    </xf>
    <xf numFmtId="0" fontId="14" fillId="0" borderId="0" xfId="0" applyFont="1" applyAlignment="1">
      <alignment horizontal="center" vertical="center"/>
    </xf>
    <xf numFmtId="176" fontId="14" fillId="2" borderId="0" xfId="0" applyNumberFormat="1" applyFont="1" applyFill="1" applyBorder="1" applyAlignment="1">
      <alignment horizontal="center" vertical="center"/>
    </xf>
    <xf numFmtId="176" fontId="14" fillId="2" borderId="35" xfId="0" applyNumberFormat="1" applyFont="1" applyFill="1" applyBorder="1" applyAlignment="1">
      <alignment horizontal="center" vertical="center"/>
    </xf>
    <xf numFmtId="176" fontId="14" fillId="0" borderId="31" xfId="0" applyNumberFormat="1" applyFont="1" applyBorder="1" applyAlignment="1">
      <alignment horizontal="center" vertical="center"/>
    </xf>
    <xf numFmtId="3" fontId="9" fillId="2" borderId="0" xfId="6" applyNumberFormat="1" applyFont="1" applyFill="1" applyBorder="1" applyAlignment="1">
      <alignment horizontal="center" vertical="center"/>
    </xf>
    <xf numFmtId="0" fontId="31" fillId="2" borderId="0" xfId="4" applyFont="1" applyFill="1" applyBorder="1" applyAlignment="1">
      <alignment horizontal="center" vertical="center" wrapText="1"/>
    </xf>
    <xf numFmtId="0" fontId="8" fillId="2" borderId="0" xfId="4" applyFont="1" applyFill="1" applyBorder="1" applyAlignment="1">
      <alignment horizontal="left" vertical="center"/>
    </xf>
    <xf numFmtId="3" fontId="9" fillId="2" borderId="0" xfId="6" applyNumberFormat="1" applyFont="1" applyFill="1" applyBorder="1" applyAlignment="1">
      <alignment horizontal="left" vertical="center"/>
    </xf>
    <xf numFmtId="0" fontId="9" fillId="0" borderId="0" xfId="5" applyNumberFormat="1" applyFont="1" applyFill="1" applyBorder="1" applyAlignment="1">
      <alignment horizontal="left" vertical="center"/>
    </xf>
    <xf numFmtId="2" fontId="10" fillId="2" borderId="0" xfId="6" applyNumberFormat="1" applyFont="1" applyFill="1" applyBorder="1" applyAlignment="1">
      <alignment horizontal="center" vertical="center"/>
    </xf>
    <xf numFmtId="170" fontId="9" fillId="2" borderId="4" xfId="6" applyNumberFormat="1" applyFont="1" applyFill="1" applyBorder="1" applyAlignment="1" applyProtection="1">
      <alignment horizontal="right" vertical="center"/>
      <protection locked="0"/>
    </xf>
    <xf numFmtId="177" fontId="9" fillId="2" borderId="11" xfId="6" applyNumberFormat="1" applyFont="1" applyFill="1" applyBorder="1" applyAlignment="1">
      <alignment horizontal="right" vertical="center"/>
    </xf>
    <xf numFmtId="170" fontId="9" fillId="2" borderId="2" xfId="6" applyNumberFormat="1" applyFont="1" applyFill="1" applyBorder="1" applyAlignment="1">
      <alignment horizontal="right" vertical="center"/>
    </xf>
    <xf numFmtId="177" fontId="9" fillId="2" borderId="3" xfId="6" applyNumberFormat="1" applyFont="1" applyFill="1" applyBorder="1" applyAlignment="1">
      <alignment horizontal="right" vertical="center"/>
    </xf>
    <xf numFmtId="177" fontId="9" fillId="2" borderId="0" xfId="6" applyNumberFormat="1" applyFont="1" applyFill="1" applyBorder="1" applyAlignment="1">
      <alignment horizontal="right" vertical="center"/>
    </xf>
    <xf numFmtId="170" fontId="9" fillId="2" borderId="5" xfId="6" applyNumberFormat="1" applyFont="1" applyFill="1" applyBorder="1" applyAlignment="1">
      <alignment horizontal="right" vertical="center"/>
    </xf>
    <xf numFmtId="177" fontId="9" fillId="2" borderId="10" xfId="6" applyNumberFormat="1" applyFont="1" applyFill="1" applyBorder="1" applyAlignment="1">
      <alignment horizontal="right" vertical="center"/>
    </xf>
    <xf numFmtId="170" fontId="9" fillId="2" borderId="38" xfId="6" applyNumberFormat="1" applyFont="1" applyFill="1" applyBorder="1" applyAlignment="1">
      <alignment horizontal="right" vertical="center"/>
    </xf>
    <xf numFmtId="177" fontId="9" fillId="2" borderId="46" xfId="6" applyNumberFormat="1" applyFont="1" applyFill="1" applyBorder="1" applyAlignment="1">
      <alignment horizontal="right" vertical="center"/>
    </xf>
    <xf numFmtId="2" fontId="10" fillId="2" borderId="4" xfId="6" applyNumberFormat="1" applyFont="1" applyFill="1" applyBorder="1" applyAlignment="1">
      <alignment horizontal="center" vertical="center"/>
    </xf>
    <xf numFmtId="2" fontId="10" fillId="2" borderId="2" xfId="6" applyNumberFormat="1" applyFont="1" applyFill="1" applyBorder="1" applyAlignment="1">
      <alignment horizontal="center" vertical="center"/>
    </xf>
    <xf numFmtId="2" fontId="10" fillId="2" borderId="5" xfId="6" applyNumberFormat="1" applyFont="1" applyFill="1" applyBorder="1" applyAlignment="1">
      <alignment horizontal="center" vertical="center"/>
    </xf>
    <xf numFmtId="2" fontId="10" fillId="2" borderId="26" xfId="6" applyNumberFormat="1" applyFont="1" applyFill="1" applyBorder="1" applyAlignment="1">
      <alignment horizontal="center" vertical="center"/>
    </xf>
    <xf numFmtId="2" fontId="10" fillId="2" borderId="16" xfId="6" applyNumberFormat="1" applyFont="1" applyFill="1" applyBorder="1" applyAlignment="1">
      <alignment horizontal="center" vertical="center"/>
    </xf>
    <xf numFmtId="2" fontId="10" fillId="2" borderId="18" xfId="6" applyNumberFormat="1" applyFont="1" applyFill="1" applyBorder="1" applyAlignment="1">
      <alignment horizontal="center" vertical="center"/>
    </xf>
    <xf numFmtId="2" fontId="10" fillId="2" borderId="20" xfId="6" applyNumberFormat="1" applyFont="1" applyFill="1" applyBorder="1" applyAlignment="1">
      <alignment horizontal="center" vertical="center"/>
    </xf>
    <xf numFmtId="2" fontId="10" fillId="2" borderId="23" xfId="6" applyNumberFormat="1" applyFont="1" applyFill="1" applyBorder="1" applyAlignment="1">
      <alignment horizontal="center" vertical="center"/>
    </xf>
    <xf numFmtId="0" fontId="11" fillId="0" borderId="36" xfId="4" applyNumberFormat="1" applyFont="1" applyFill="1" applyBorder="1" applyAlignment="1">
      <alignment horizontal="center" vertical="center"/>
    </xf>
    <xf numFmtId="0" fontId="15" fillId="2" borderId="22" xfId="0" applyFont="1" applyFill="1" applyBorder="1" applyAlignment="1">
      <alignment horizontal="center" wrapText="1"/>
    </xf>
    <xf numFmtId="0" fontId="15" fillId="2" borderId="21" xfId="0" applyFont="1" applyFill="1" applyBorder="1" applyAlignment="1">
      <alignment horizontal="center" wrapText="1"/>
    </xf>
    <xf numFmtId="9" fontId="28" fillId="2" borderId="13" xfId="0" applyNumberFormat="1" applyFont="1" applyFill="1" applyBorder="1" applyAlignment="1">
      <alignment horizontal="center"/>
    </xf>
    <xf numFmtId="9" fontId="28" fillId="2" borderId="0" xfId="0" applyNumberFormat="1" applyFont="1" applyFill="1" applyBorder="1" applyAlignment="1">
      <alignment horizontal="center"/>
    </xf>
    <xf numFmtId="1" fontId="28" fillId="2" borderId="2" xfId="0" applyNumberFormat="1" applyFont="1" applyFill="1" applyBorder="1" applyAlignment="1">
      <alignment horizontal="center"/>
    </xf>
    <xf numFmtId="1" fontId="28" fillId="2" borderId="0" xfId="0" applyNumberFormat="1" applyFont="1" applyFill="1" applyBorder="1" applyAlignment="1">
      <alignment horizontal="center"/>
    </xf>
    <xf numFmtId="1" fontId="28" fillId="2" borderId="3" xfId="0" applyNumberFormat="1" applyFont="1" applyFill="1" applyBorder="1" applyAlignment="1">
      <alignment horizontal="center"/>
    </xf>
    <xf numFmtId="1" fontId="28" fillId="2" borderId="37" xfId="0" applyNumberFormat="1" applyFont="1" applyFill="1" applyBorder="1" applyAlignment="1">
      <alignment horizontal="center"/>
    </xf>
    <xf numFmtId="1" fontId="28" fillId="2" borderId="42" xfId="0" applyNumberFormat="1" applyFont="1" applyFill="1" applyBorder="1" applyAlignment="1">
      <alignment horizontal="center"/>
    </xf>
    <xf numFmtId="3" fontId="0" fillId="0" borderId="0" xfId="0" applyNumberFormat="1"/>
    <xf numFmtId="0" fontId="1" fillId="0" borderId="0" xfId="13"/>
    <xf numFmtId="0" fontId="1" fillId="0" borderId="0" xfId="13" applyAlignment="1">
      <alignment horizontal="centerContinuous"/>
    </xf>
    <xf numFmtId="173" fontId="14" fillId="2" borderId="77" xfId="0" applyNumberFormat="1" applyFont="1" applyFill="1" applyBorder="1" applyAlignment="1">
      <alignment horizontal="left" wrapText="1"/>
    </xf>
    <xf numFmtId="178" fontId="14" fillId="2" borderId="78" xfId="0" applyNumberFormat="1" applyFont="1" applyFill="1" applyBorder="1" applyAlignment="1">
      <alignment horizontal="center" wrapText="1"/>
    </xf>
    <xf numFmtId="0" fontId="14" fillId="2" borderId="8" xfId="0" applyFont="1" applyFill="1" applyBorder="1"/>
    <xf numFmtId="0" fontId="14" fillId="2" borderId="9" xfId="0" applyFont="1" applyFill="1" applyBorder="1"/>
    <xf numFmtId="3" fontId="14" fillId="2" borderId="78" xfId="0" applyNumberFormat="1" applyFont="1" applyFill="1" applyBorder="1" applyAlignment="1">
      <alignment horizontal="center" wrapText="1"/>
    </xf>
    <xf numFmtId="167" fontId="14" fillId="2" borderId="79" xfId="0" applyNumberFormat="1" applyFont="1" applyFill="1" applyBorder="1" applyAlignment="1">
      <alignment horizontal="center" wrapText="1"/>
    </xf>
    <xf numFmtId="0" fontId="14" fillId="2" borderId="77" xfId="0" applyFont="1" applyFill="1" applyBorder="1"/>
    <xf numFmtId="182" fontId="14" fillId="2" borderId="1" xfId="0" applyNumberFormat="1" applyFont="1" applyFill="1" applyBorder="1"/>
    <xf numFmtId="182" fontId="14" fillId="2" borderId="80" xfId="0" applyNumberFormat="1" applyFont="1" applyFill="1" applyBorder="1"/>
    <xf numFmtId="183" fontId="14" fillId="2" borderId="3" xfId="0" applyNumberFormat="1" applyFont="1" applyFill="1" applyBorder="1"/>
    <xf numFmtId="183" fontId="14" fillId="2" borderId="10" xfId="0" applyNumberFormat="1" applyFont="1" applyFill="1" applyBorder="1"/>
    <xf numFmtId="183" fontId="14" fillId="2" borderId="78" xfId="0" applyNumberFormat="1" applyFont="1" applyFill="1" applyBorder="1"/>
    <xf numFmtId="184" fontId="14" fillId="2" borderId="4" xfId="0" applyNumberFormat="1" applyFont="1" applyFill="1" applyBorder="1"/>
    <xf numFmtId="184" fontId="14" fillId="2" borderId="2" xfId="0" applyNumberFormat="1" applyFont="1" applyFill="1" applyBorder="1"/>
    <xf numFmtId="184" fontId="14" fillId="2" borderId="5" xfId="0" applyNumberFormat="1" applyFont="1" applyFill="1" applyBorder="1"/>
    <xf numFmtId="184" fontId="14" fillId="2" borderId="79" xfId="0" applyNumberFormat="1" applyFont="1" applyFill="1" applyBorder="1"/>
    <xf numFmtId="0" fontId="31" fillId="0" borderId="0" xfId="13" applyFont="1" applyBorder="1" applyAlignment="1">
      <alignment vertical="top" wrapText="1"/>
    </xf>
    <xf numFmtId="181" fontId="31" fillId="0" borderId="0" xfId="13" applyNumberFormat="1" applyFont="1" applyBorder="1" applyAlignment="1">
      <alignment vertical="top" wrapText="1"/>
    </xf>
    <xf numFmtId="181" fontId="31" fillId="2" borderId="0" xfId="13" applyNumberFormat="1" applyFont="1" applyFill="1" applyBorder="1" applyAlignment="1">
      <alignment vertical="top" wrapText="1"/>
    </xf>
    <xf numFmtId="0" fontId="1" fillId="0" borderId="0" xfId="13" applyAlignment="1">
      <alignment horizontal="center"/>
    </xf>
    <xf numFmtId="0" fontId="31" fillId="2" borderId="0" xfId="13" applyFont="1" applyFill="1" applyAlignment="1">
      <alignment wrapText="1"/>
    </xf>
    <xf numFmtId="0" fontId="14" fillId="2" borderId="0" xfId="13" applyFont="1" applyFill="1" applyAlignment="1">
      <alignment wrapText="1"/>
    </xf>
    <xf numFmtId="0" fontId="1" fillId="0" borderId="0" xfId="13" applyBorder="1"/>
    <xf numFmtId="181" fontId="31" fillId="0" borderId="7" xfId="13" applyNumberFormat="1" applyFont="1" applyFill="1" applyBorder="1" applyAlignment="1">
      <alignment vertical="top" wrapText="1"/>
    </xf>
    <xf numFmtId="181" fontId="31" fillId="0" borderId="8" xfId="13" applyNumberFormat="1" applyFont="1" applyFill="1" applyBorder="1" applyAlignment="1">
      <alignment vertical="top" wrapText="1"/>
    </xf>
    <xf numFmtId="181" fontId="31" fillId="0" borderId="9" xfId="13" applyNumberFormat="1" applyFont="1" applyFill="1" applyBorder="1" applyAlignment="1">
      <alignment vertical="top" wrapText="1"/>
    </xf>
    <xf numFmtId="181" fontId="41" fillId="0" borderId="80" xfId="13" applyNumberFormat="1" applyFont="1" applyFill="1" applyBorder="1" applyAlignment="1">
      <alignment horizontal="center" wrapText="1"/>
    </xf>
    <xf numFmtId="181" fontId="31" fillId="0" borderId="0" xfId="13" applyNumberFormat="1" applyFont="1" applyFill="1" applyBorder="1" applyAlignment="1">
      <alignment horizontal="center" vertical="top" wrapText="1"/>
    </xf>
    <xf numFmtId="181" fontId="41" fillId="0" borderId="78" xfId="13" applyNumberFormat="1" applyFont="1" applyFill="1" applyBorder="1" applyAlignment="1">
      <alignment horizontal="center" vertical="center" wrapText="1"/>
    </xf>
    <xf numFmtId="181" fontId="41" fillId="0" borderId="80" xfId="13" applyNumberFormat="1" applyFont="1" applyFill="1" applyBorder="1" applyAlignment="1">
      <alignment horizontal="center" vertical="center" wrapText="1"/>
    </xf>
    <xf numFmtId="181" fontId="41" fillId="0" borderId="79" xfId="13" applyNumberFormat="1" applyFont="1" applyFill="1" applyBorder="1" applyAlignment="1">
      <alignment horizontal="center" vertical="center" wrapText="1"/>
    </xf>
    <xf numFmtId="0" fontId="41" fillId="0" borderId="7" xfId="13" applyFont="1" applyBorder="1" applyAlignment="1">
      <alignment horizontal="center" vertical="center" wrapText="1"/>
    </xf>
    <xf numFmtId="0" fontId="18" fillId="0" borderId="0" xfId="13" applyFont="1" applyAlignment="1">
      <alignment horizontal="center" vertical="top"/>
    </xf>
    <xf numFmtId="173" fontId="14" fillId="2" borderId="0" xfId="13" applyNumberFormat="1" applyFont="1" applyFill="1" applyAlignment="1">
      <alignment vertical="top" wrapText="1"/>
    </xf>
    <xf numFmtId="0" fontId="1" fillId="0" borderId="0" xfId="13" applyAlignment="1">
      <alignment vertical="top"/>
    </xf>
    <xf numFmtId="181" fontId="31" fillId="0" borderId="0" xfId="13" applyNumberFormat="1" applyFont="1" applyFill="1" applyBorder="1" applyAlignment="1">
      <alignment vertical="top" wrapText="1"/>
    </xf>
    <xf numFmtId="185" fontId="14" fillId="2" borderId="3" xfId="0" applyNumberFormat="1" applyFont="1" applyFill="1" applyBorder="1" applyAlignment="1">
      <alignment horizontal="right"/>
    </xf>
    <xf numFmtId="185" fontId="14" fillId="2" borderId="6" xfId="0" applyNumberFormat="1" applyFont="1" applyFill="1" applyBorder="1" applyAlignment="1">
      <alignment horizontal="right"/>
    </xf>
    <xf numFmtId="185" fontId="14" fillId="2" borderId="0" xfId="0" applyNumberFormat="1" applyFont="1" applyFill="1" applyBorder="1" applyAlignment="1">
      <alignment horizontal="right"/>
    </xf>
    <xf numFmtId="185" fontId="14" fillId="2" borderId="10" xfId="0" applyNumberFormat="1" applyFont="1" applyFill="1" applyBorder="1" applyAlignment="1">
      <alignment horizontal="right"/>
    </xf>
    <xf numFmtId="185" fontId="14" fillId="2" borderId="1" xfId="0" applyNumberFormat="1" applyFont="1" applyFill="1" applyBorder="1" applyAlignment="1">
      <alignment horizontal="right"/>
    </xf>
    <xf numFmtId="185" fontId="14" fillId="2" borderId="4" xfId="0" applyNumberFormat="1" applyFont="1" applyFill="1" applyBorder="1" applyAlignment="1">
      <alignment horizontal="right"/>
    </xf>
    <xf numFmtId="185" fontId="14" fillId="2" borderId="2" xfId="0" applyNumberFormat="1" applyFont="1" applyFill="1" applyBorder="1" applyAlignment="1">
      <alignment horizontal="right"/>
    </xf>
    <xf numFmtId="185" fontId="14" fillId="2" borderId="5" xfId="0" applyNumberFormat="1" applyFont="1" applyFill="1" applyBorder="1" applyAlignment="1">
      <alignment horizontal="right"/>
    </xf>
    <xf numFmtId="0" fontId="40" fillId="0" borderId="0" xfId="13" applyFont="1" applyBorder="1" applyAlignment="1"/>
    <xf numFmtId="0" fontId="41" fillId="0" borderId="8" xfId="13" applyFont="1" applyBorder="1" applyAlignment="1">
      <alignment horizontal="center" vertical="center" wrapText="1"/>
    </xf>
    <xf numFmtId="181" fontId="41" fillId="0" borderId="10" xfId="13" applyNumberFormat="1" applyFont="1" applyFill="1" applyBorder="1" applyAlignment="1">
      <alignment horizontal="center" vertical="center" wrapText="1"/>
    </xf>
    <xf numFmtId="181" fontId="41" fillId="0" borderId="1" xfId="13" applyNumberFormat="1" applyFont="1" applyFill="1" applyBorder="1" applyAlignment="1">
      <alignment horizontal="center" vertical="center" wrapText="1"/>
    </xf>
    <xf numFmtId="181" fontId="41" fillId="0" borderId="5" xfId="13" applyNumberFormat="1" applyFont="1" applyFill="1" applyBorder="1" applyAlignment="1">
      <alignment horizontal="center" vertical="center" wrapText="1"/>
    </xf>
    <xf numFmtId="0" fontId="39" fillId="0" borderId="0" xfId="13" applyFont="1" applyAlignment="1">
      <alignment vertical="top" wrapText="1"/>
    </xf>
    <xf numFmtId="0" fontId="31" fillId="2" borderId="0" xfId="13" applyFont="1" applyFill="1" applyAlignment="1">
      <alignment vertical="top" wrapText="1"/>
    </xf>
    <xf numFmtId="0" fontId="14" fillId="2" borderId="0" xfId="13" applyFont="1" applyFill="1" applyAlignment="1">
      <alignment vertical="top" wrapText="1"/>
    </xf>
    <xf numFmtId="181" fontId="41" fillId="0" borderId="1" xfId="13" quotePrefix="1" applyNumberFormat="1" applyFont="1" applyFill="1" applyBorder="1" applyAlignment="1">
      <alignment horizontal="center" vertical="center" wrapText="1"/>
    </xf>
    <xf numFmtId="0" fontId="35" fillId="2" borderId="0" xfId="0" applyFont="1" applyFill="1" applyAlignment="1">
      <alignment horizontal="centerContinuous"/>
    </xf>
    <xf numFmtId="0" fontId="14" fillId="2" borderId="0" xfId="0" applyFont="1" applyFill="1" applyAlignment="1">
      <alignment horizontal="center" wrapText="1"/>
    </xf>
    <xf numFmtId="3" fontId="14" fillId="2" borderId="0" xfId="0" applyNumberFormat="1" applyFont="1" applyFill="1" applyAlignment="1">
      <alignment horizontal="center" wrapText="1"/>
    </xf>
    <xf numFmtId="167" fontId="38" fillId="2" borderId="0" xfId="0" applyNumberFormat="1" applyFont="1" applyFill="1" applyAlignment="1">
      <alignment horizontal="center" wrapText="1"/>
    </xf>
    <xf numFmtId="182" fontId="14" fillId="2" borderId="0" xfId="0" applyNumberFormat="1" applyFont="1" applyFill="1"/>
    <xf numFmtId="0" fontId="12" fillId="2" borderId="0" xfId="0" applyFont="1" applyFill="1" applyBorder="1" applyAlignment="1">
      <alignment horizontal="left" vertical="top" wrapText="1"/>
    </xf>
    <xf numFmtId="0" fontId="14" fillId="0" borderId="0" xfId="0" applyFont="1" applyAlignment="1">
      <alignment horizontal="center" vertical="center"/>
    </xf>
    <xf numFmtId="0" fontId="12" fillId="2" borderId="0" xfId="0" applyFont="1" applyFill="1" applyBorder="1" applyAlignment="1">
      <alignment horizontal="left" vertical="center"/>
    </xf>
    <xf numFmtId="0" fontId="28" fillId="2" borderId="0" xfId="0" applyFont="1" applyFill="1" applyBorder="1" applyAlignment="1">
      <alignment horizontal="center"/>
    </xf>
    <xf numFmtId="0" fontId="8" fillId="2" borderId="0" xfId="4" applyFont="1" applyFill="1" applyBorder="1" applyAlignment="1">
      <alignment horizontal="center" vertical="center"/>
    </xf>
    <xf numFmtId="0" fontId="15" fillId="2" borderId="48" xfId="1" applyFont="1" applyFill="1" applyBorder="1" applyAlignment="1">
      <alignment horizontal="center" vertical="center"/>
    </xf>
    <xf numFmtId="0" fontId="15" fillId="2" borderId="0" xfId="0" applyFont="1" applyFill="1" applyAlignment="1">
      <alignment horizontal="center"/>
    </xf>
    <xf numFmtId="0" fontId="12" fillId="2" borderId="0" xfId="0" applyFont="1" applyFill="1" applyAlignment="1">
      <alignment horizontal="left" vertical="top"/>
    </xf>
    <xf numFmtId="0" fontId="15" fillId="2" borderId="0" xfId="0" applyFont="1" applyFill="1" applyBorder="1" applyAlignment="1">
      <alignment horizontal="center" vertical="center"/>
    </xf>
    <xf numFmtId="0" fontId="15" fillId="2" borderId="0" xfId="0" applyFont="1" applyFill="1" applyBorder="1" applyAlignment="1">
      <alignment horizontal="center"/>
    </xf>
    <xf numFmtId="0" fontId="12" fillId="2" borderId="0" xfId="0" applyFont="1" applyFill="1" applyBorder="1" applyAlignment="1">
      <alignment horizontal="left"/>
    </xf>
    <xf numFmtId="0" fontId="12" fillId="2" borderId="0" xfId="0" applyFont="1" applyFill="1" applyBorder="1" applyAlignment="1">
      <alignment horizontal="left" vertical="top" wrapText="1"/>
    </xf>
    <xf numFmtId="0" fontId="12" fillId="2" borderId="0" xfId="0" applyFont="1" applyFill="1" applyBorder="1" applyAlignment="1">
      <alignment horizontal="left" wrapText="1"/>
    </xf>
    <xf numFmtId="0" fontId="14" fillId="0" borderId="0" xfId="0" applyFont="1" applyAlignment="1" applyProtection="1">
      <alignment horizontal="center" vertical="center"/>
    </xf>
    <xf numFmtId="0" fontId="14" fillId="0" borderId="0" xfId="0" applyFont="1" applyAlignment="1">
      <alignment horizontal="center" vertical="center"/>
    </xf>
    <xf numFmtId="0" fontId="15" fillId="2" borderId="0" xfId="0" applyFont="1" applyFill="1" applyAlignment="1">
      <alignment horizontal="center" vertical="center"/>
    </xf>
    <xf numFmtId="0" fontId="13" fillId="2" borderId="12" xfId="0" applyFont="1" applyFill="1" applyBorder="1" applyAlignment="1" applyProtection="1">
      <alignment horizontal="center" vertical="center" wrapText="1"/>
    </xf>
    <xf numFmtId="0" fontId="13" fillId="2" borderId="17" xfId="0" applyFont="1" applyFill="1" applyBorder="1" applyAlignment="1" applyProtection="1">
      <alignment horizontal="center" vertical="center" wrapText="1"/>
    </xf>
    <xf numFmtId="0" fontId="13" fillId="2" borderId="27"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2" borderId="14" xfId="0" applyFont="1" applyFill="1" applyBorder="1" applyAlignment="1" applyProtection="1">
      <alignment horizontal="center" vertical="center" wrapText="1"/>
    </xf>
    <xf numFmtId="0" fontId="13" fillId="2" borderId="18" xfId="0" applyFont="1" applyFill="1" applyBorder="1" applyAlignment="1" applyProtection="1">
      <alignment horizontal="center" vertical="center" wrapText="1"/>
    </xf>
    <xf numFmtId="0" fontId="14" fillId="2" borderId="42" xfId="0" applyFont="1" applyFill="1" applyBorder="1" applyAlignment="1">
      <alignment horizontal="center"/>
    </xf>
    <xf numFmtId="0" fontId="15" fillId="2" borderId="0" xfId="0" quotePrefix="1" applyFont="1" applyFill="1" applyAlignment="1" applyProtection="1">
      <alignment horizontal="center" vertical="center"/>
    </xf>
    <xf numFmtId="0" fontId="15" fillId="2" borderId="0" xfId="0" applyFont="1" applyFill="1" applyAlignment="1" applyProtection="1">
      <alignment horizontal="center" vertical="center"/>
    </xf>
    <xf numFmtId="0" fontId="12" fillId="2" borderId="0" xfId="0" applyFont="1" applyFill="1" applyBorder="1" applyAlignment="1">
      <alignment horizontal="left" vertical="top"/>
    </xf>
    <xf numFmtId="0" fontId="12" fillId="2" borderId="0" xfId="0" quotePrefix="1" applyFont="1" applyFill="1" applyBorder="1" applyAlignment="1" applyProtection="1">
      <alignment horizontal="left" vertical="top" wrapText="1"/>
    </xf>
    <xf numFmtId="0" fontId="15" fillId="2" borderId="0" xfId="0" applyFont="1" applyFill="1" applyBorder="1" applyAlignment="1" applyProtection="1">
      <alignment horizontal="center" vertical="center"/>
    </xf>
    <xf numFmtId="0" fontId="12" fillId="2" borderId="0" xfId="0" applyFont="1" applyFill="1" applyBorder="1" applyAlignment="1">
      <alignment horizontal="left" vertical="center"/>
    </xf>
    <xf numFmtId="0" fontId="28" fillId="2" borderId="0" xfId="0" applyFont="1" applyFill="1" applyBorder="1" applyAlignment="1">
      <alignment horizontal="center"/>
    </xf>
    <xf numFmtId="0" fontId="35" fillId="2" borderId="0" xfId="0" applyFont="1" applyFill="1" applyBorder="1" applyAlignment="1">
      <alignment horizontal="center"/>
    </xf>
    <xf numFmtId="0" fontId="13" fillId="2" borderId="30"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2" fillId="2" borderId="0" xfId="0" applyFont="1" applyFill="1" applyBorder="1" applyAlignment="1">
      <alignment horizontal="left" vertical="center" wrapText="1"/>
    </xf>
    <xf numFmtId="0" fontId="32" fillId="2" borderId="0" xfId="4" applyFont="1" applyFill="1" applyBorder="1" applyAlignment="1">
      <alignment wrapText="1"/>
    </xf>
    <xf numFmtId="0" fontId="29" fillId="2" borderId="0" xfId="4" applyFont="1" applyFill="1" applyBorder="1" applyAlignment="1">
      <alignment horizontal="center" vertical="center"/>
    </xf>
    <xf numFmtId="0" fontId="8" fillId="2" borderId="0" xfId="4" applyFont="1" applyFill="1" applyBorder="1" applyAlignment="1">
      <alignment horizontal="center" vertical="center"/>
    </xf>
    <xf numFmtId="0" fontId="8" fillId="2" borderId="45" xfId="4" applyFont="1" applyFill="1" applyBorder="1" applyAlignment="1">
      <alignment horizontal="center" vertical="center"/>
    </xf>
    <xf numFmtId="0" fontId="8" fillId="2" borderId="36" xfId="4" applyFont="1" applyFill="1" applyBorder="1" applyAlignment="1">
      <alignment horizontal="center" vertical="center"/>
    </xf>
    <xf numFmtId="168" fontId="8" fillId="2" borderId="29" xfId="5" applyNumberFormat="1" applyFont="1" applyFill="1" applyBorder="1" applyAlignment="1">
      <alignment horizontal="center" vertical="center"/>
    </xf>
    <xf numFmtId="168" fontId="8" fillId="2" borderId="8" xfId="5" applyNumberFormat="1" applyFont="1" applyFill="1" applyBorder="1" applyAlignment="1">
      <alignment horizontal="center" vertical="center"/>
    </xf>
    <xf numFmtId="168" fontId="8" fillId="2" borderId="9" xfId="5" applyNumberFormat="1" applyFont="1" applyFill="1" applyBorder="1" applyAlignment="1">
      <alignment horizontal="center" vertical="center"/>
    </xf>
    <xf numFmtId="169" fontId="8" fillId="2" borderId="13" xfId="5" applyNumberFormat="1" applyFont="1" applyFill="1" applyBorder="1" applyAlignment="1">
      <alignment horizontal="center" vertical="center" wrapText="1"/>
    </xf>
    <xf numFmtId="169" fontId="8" fillId="2" borderId="25" xfId="5" applyNumberFormat="1" applyFont="1" applyFill="1" applyBorder="1" applyAlignment="1">
      <alignment horizontal="center" vertical="center" wrapText="1"/>
    </xf>
    <xf numFmtId="169" fontId="8" fillId="2" borderId="13" xfId="5" quotePrefix="1" applyNumberFormat="1" applyFont="1" applyFill="1" applyBorder="1" applyAlignment="1">
      <alignment horizontal="center" vertical="center" wrapText="1"/>
    </xf>
    <xf numFmtId="169" fontId="8" fillId="2" borderId="14" xfId="5" quotePrefix="1" applyNumberFormat="1" applyFont="1" applyFill="1" applyBorder="1" applyAlignment="1">
      <alignment horizontal="center" vertical="center" wrapText="1"/>
    </xf>
    <xf numFmtId="169" fontId="8" fillId="2" borderId="1" xfId="5" applyNumberFormat="1" applyFont="1" applyFill="1" applyBorder="1" applyAlignment="1">
      <alignment horizontal="center" vertical="center" wrapText="1"/>
    </xf>
    <xf numFmtId="169" fontId="8" fillId="2" borderId="5" xfId="5" applyNumberFormat="1" applyFont="1" applyFill="1" applyBorder="1" applyAlignment="1">
      <alignment horizontal="center" vertical="center" wrapText="1"/>
    </xf>
    <xf numFmtId="169" fontId="8" fillId="2" borderId="1" xfId="5" quotePrefix="1" applyNumberFormat="1" applyFont="1" applyFill="1" applyBorder="1" applyAlignment="1">
      <alignment horizontal="center" vertical="center" wrapText="1"/>
    </xf>
    <xf numFmtId="169" fontId="8" fillId="2" borderId="20" xfId="5" quotePrefix="1" applyNumberFormat="1" applyFont="1" applyFill="1" applyBorder="1" applyAlignment="1">
      <alignment horizontal="center" vertical="center" wrapText="1"/>
    </xf>
    <xf numFmtId="168" fontId="8" fillId="2" borderId="27" xfId="5" applyNumberFormat="1" applyFont="1" applyFill="1" applyBorder="1" applyAlignment="1">
      <alignment horizontal="center" vertical="center" wrapText="1"/>
    </xf>
    <xf numFmtId="168" fontId="8" fillId="2" borderId="25" xfId="5" applyNumberFormat="1" applyFont="1" applyFill="1" applyBorder="1" applyAlignment="1">
      <alignment horizontal="center" vertical="center" wrapText="1"/>
    </xf>
    <xf numFmtId="168" fontId="8" fillId="2" borderId="10" xfId="5" applyNumberFormat="1" applyFont="1" applyFill="1" applyBorder="1" applyAlignment="1">
      <alignment horizontal="center" vertical="center" wrapText="1"/>
    </xf>
    <xf numFmtId="168" fontId="8" fillId="2" borderId="5" xfId="5" applyNumberFormat="1" applyFont="1" applyFill="1" applyBorder="1" applyAlignment="1">
      <alignment horizontal="center" vertical="center" wrapText="1"/>
    </xf>
    <xf numFmtId="0" fontId="32" fillId="2" borderId="0" xfId="4" applyFont="1" applyFill="1" applyBorder="1" applyAlignment="1"/>
    <xf numFmtId="0" fontId="15" fillId="2" borderId="0" xfId="1" applyFont="1" applyFill="1" applyBorder="1" applyAlignment="1">
      <alignment horizontal="center" vertical="center"/>
    </xf>
    <xf numFmtId="0" fontId="15" fillId="2" borderId="0" xfId="1" applyFont="1" applyFill="1" applyAlignment="1">
      <alignment horizontal="center" vertical="center"/>
    </xf>
    <xf numFmtId="0" fontId="15" fillId="2" borderId="56" xfId="1" applyFont="1" applyFill="1" applyBorder="1" applyAlignment="1">
      <alignment horizontal="center" vertical="center"/>
    </xf>
    <xf numFmtId="0" fontId="15" fillId="2" borderId="48" xfId="1" applyFont="1" applyFill="1" applyBorder="1" applyAlignment="1">
      <alignment horizontal="center" vertical="center"/>
    </xf>
    <xf numFmtId="0" fontId="15" fillId="2" borderId="49" xfId="1" applyFont="1" applyFill="1" applyBorder="1" applyAlignment="1">
      <alignment horizontal="center" vertical="center"/>
    </xf>
    <xf numFmtId="0" fontId="15" fillId="2" borderId="45" xfId="1" applyFont="1" applyFill="1" applyBorder="1" applyAlignment="1">
      <alignment horizontal="center" vertical="center" wrapText="1"/>
    </xf>
    <xf numFmtId="0" fontId="15" fillId="2" borderId="48" xfId="1" applyFont="1" applyFill="1" applyBorder="1" applyAlignment="1">
      <alignment horizontal="center" vertical="center" wrapText="1"/>
    </xf>
    <xf numFmtId="0" fontId="15" fillId="2" borderId="14" xfId="1" applyFont="1" applyFill="1" applyBorder="1" applyAlignment="1">
      <alignment horizontal="center" vertical="center" wrapText="1"/>
    </xf>
    <xf numFmtId="0" fontId="12" fillId="2" borderId="0" xfId="0" applyFont="1" applyFill="1" applyAlignment="1">
      <alignment horizontal="left" vertical="center"/>
    </xf>
    <xf numFmtId="0" fontId="15" fillId="2" borderId="0" xfId="0" applyFont="1" applyFill="1" applyAlignment="1">
      <alignment horizontal="center"/>
    </xf>
    <xf numFmtId="0" fontId="15" fillId="2" borderId="40" xfId="0" applyFont="1" applyFill="1" applyBorder="1" applyAlignment="1">
      <alignment horizontal="center" vertical="center"/>
    </xf>
    <xf numFmtId="0" fontId="15" fillId="2" borderId="57"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57" xfId="0" applyFont="1" applyFill="1" applyBorder="1" applyAlignment="1">
      <alignment horizontal="center" vertical="center"/>
    </xf>
    <xf numFmtId="0" fontId="15" fillId="2" borderId="58" xfId="0" applyFont="1" applyFill="1" applyBorder="1" applyAlignment="1">
      <alignment horizontal="center" vertical="center"/>
    </xf>
    <xf numFmtId="0" fontId="12"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vertical="top"/>
    </xf>
    <xf numFmtId="0" fontId="0" fillId="0" borderId="0" xfId="0" applyAlignment="1">
      <alignment horizontal="center" vertical="center"/>
    </xf>
    <xf numFmtId="0" fontId="12" fillId="2" borderId="0" xfId="0" applyFont="1" applyFill="1" applyAlignment="1">
      <alignment horizontal="left" vertical="top"/>
    </xf>
    <xf numFmtId="0" fontId="0" fillId="0" borderId="0" xfId="0" applyAlignment="1">
      <alignment horizontal="left" wrapText="1"/>
    </xf>
    <xf numFmtId="0" fontId="37" fillId="2" borderId="42" xfId="0" applyFont="1" applyFill="1" applyBorder="1" applyAlignment="1">
      <alignment horizontal="center" vertical="center"/>
    </xf>
    <xf numFmtId="0" fontId="14" fillId="2" borderId="0" xfId="13" applyFont="1" applyFill="1" applyAlignment="1">
      <alignment horizontal="left" vertical="top" wrapText="1"/>
    </xf>
    <xf numFmtId="173" fontId="14" fillId="2" borderId="0" xfId="13" applyNumberFormat="1" applyFont="1" applyFill="1" applyAlignment="1">
      <alignment horizontal="left" vertical="top" wrapText="1"/>
    </xf>
    <xf numFmtId="0" fontId="0" fillId="0" borderId="0" xfId="0" applyAlignment="1"/>
    <xf numFmtId="0" fontId="40" fillId="0" borderId="78" xfId="13" applyFont="1" applyBorder="1" applyAlignment="1">
      <alignment horizontal="center"/>
    </xf>
    <xf numFmtId="0" fontId="40" fillId="0" borderId="80" xfId="13" applyFont="1" applyBorder="1" applyAlignment="1">
      <alignment horizontal="center"/>
    </xf>
    <xf numFmtId="0" fontId="40" fillId="0" borderId="79" xfId="13" applyFont="1" applyBorder="1" applyAlignment="1">
      <alignment horizontal="center"/>
    </xf>
    <xf numFmtId="0" fontId="40" fillId="0" borderId="1" xfId="13" applyFont="1" applyBorder="1" applyAlignment="1">
      <alignment horizontal="center" vertical="top" wrapText="1"/>
    </xf>
    <xf numFmtId="0" fontId="31" fillId="2" borderId="0" xfId="13" applyFont="1" applyFill="1" applyAlignment="1">
      <alignment horizontal="left" vertical="top" wrapText="1"/>
    </xf>
    <xf numFmtId="173" fontId="12" fillId="2" borderId="0" xfId="0" applyNumberFormat="1" applyFont="1" applyFill="1" applyAlignment="1">
      <alignment vertical="top" wrapText="1"/>
    </xf>
    <xf numFmtId="0" fontId="12" fillId="0" borderId="0" xfId="0" applyFont="1" applyAlignment="1">
      <alignment vertical="top"/>
    </xf>
    <xf numFmtId="0" fontId="32" fillId="2" borderId="0" xfId="0" applyFont="1" applyFill="1" applyAlignment="1">
      <alignment vertical="top" wrapText="1"/>
    </xf>
    <xf numFmtId="0" fontId="12" fillId="2" borderId="0" xfId="0" applyFont="1" applyFill="1" applyAlignment="1">
      <alignment vertical="top" wrapText="1"/>
    </xf>
  </cellXfs>
  <cellStyles count="14">
    <cellStyle name="Comma" xfId="6" builtinId="3"/>
    <cellStyle name="Comma 2" xfId="5" xr:uid="{00000000-0005-0000-0000-000001000000}"/>
    <cellStyle name="Comma 2 2" xfId="9" xr:uid="{00000000-0005-0000-0000-000002000000}"/>
    <cellStyle name="Comma 3" xfId="10" xr:uid="{00000000-0005-0000-0000-000003000000}"/>
    <cellStyle name="Normal" xfId="0" builtinId="0"/>
    <cellStyle name="Normal 2" xfId="4" xr:uid="{00000000-0005-0000-0000-000006000000}"/>
    <cellStyle name="Normal 2 2" xfId="8" xr:uid="{00000000-0005-0000-0000-000007000000}"/>
    <cellStyle name="Normal 3" xfId="1" xr:uid="{00000000-0005-0000-0000-000008000000}"/>
    <cellStyle name="Normal 4" xfId="7" xr:uid="{00000000-0005-0000-0000-000009000000}"/>
    <cellStyle name="Normal 5" xfId="11" xr:uid="{00000000-0005-0000-0000-00000A000000}"/>
    <cellStyle name="Normal 6" xfId="13" xr:uid="{00000000-0005-0000-0000-00000B000000}"/>
    <cellStyle name="Normal_TABLE5" xfId="3" xr:uid="{00000000-0005-0000-0000-00000C000000}"/>
    <cellStyle name="Normal_TABLE6" xfId="2" xr:uid="{00000000-0005-0000-0000-00000D000000}"/>
    <cellStyle name="Percent 2" xfId="1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After-1</c:v>
          </c:tx>
          <c:spPr>
            <a:ln w="28575">
              <a:noFill/>
            </a:ln>
          </c:spPr>
          <c:marker>
            <c:symbol val="diamond"/>
            <c:size val="4"/>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1</c:v>
              </c:pt>
              <c:pt idx="2">
                <c:v>0</c:v>
              </c:pt>
              <c:pt idx="3">
                <c:v>0</c:v>
              </c:pt>
              <c:pt idx="4">
                <c:v>0</c:v>
              </c:pt>
              <c:pt idx="5">
                <c:v>0</c:v>
              </c:pt>
              <c:pt idx="6">
                <c:v>2</c:v>
              </c:pt>
              <c:pt idx="7">
                <c:v>1</c:v>
              </c:pt>
              <c:pt idx="8">
                <c:v>0</c:v>
              </c:pt>
              <c:pt idx="9">
                <c:v>0</c:v>
              </c:pt>
              <c:pt idx="10">
                <c:v>0</c:v>
              </c:pt>
              <c:pt idx="11">
                <c:v>0</c:v>
              </c:pt>
              <c:pt idx="12">
                <c:v>0</c:v>
              </c:pt>
              <c:pt idx="13">
                <c:v>0</c:v>
              </c:pt>
              <c:pt idx="14">
                <c:v>0</c:v>
              </c:pt>
              <c:pt idx="15">
                <c:v>0</c:v>
              </c:pt>
              <c:pt idx="16">
                <c:v>0</c:v>
              </c:pt>
              <c:pt idx="17">
                <c:v>0</c:v>
              </c:pt>
              <c:pt idx="18">
                <c:v>0</c:v>
              </c:pt>
              <c:pt idx="19">
                <c:v>0</c:v>
              </c:pt>
              <c:pt idx="20">
                <c:v>1</c:v>
              </c:pt>
              <c:pt idx="21">
                <c:v>0</c:v>
              </c:pt>
              <c:pt idx="22">
                <c:v>0</c:v>
              </c:pt>
              <c:pt idx="23">
                <c:v>0</c:v>
              </c:pt>
              <c:pt idx="24">
                <c:v>1</c:v>
              </c:pt>
              <c:pt idx="25">
                <c:v>0</c:v>
              </c:pt>
              <c:pt idx="26">
                <c:v>1</c:v>
              </c:pt>
              <c:pt idx="27">
                <c:v>3</c:v>
              </c:pt>
              <c:pt idx="28">
                <c:v>2</c:v>
              </c:pt>
              <c:pt idx="29">
                <c:v>1</c:v>
              </c:pt>
              <c:pt idx="30">
                <c:v>1</c:v>
              </c:pt>
              <c:pt idx="31">
                <c:v>1</c:v>
              </c:pt>
              <c:pt idx="32">
                <c:v>1</c:v>
              </c:pt>
              <c:pt idx="33">
                <c:v>1</c:v>
              </c:pt>
              <c:pt idx="34">
                <c:v>0</c:v>
              </c:pt>
              <c:pt idx="35">
                <c:v>1</c:v>
              </c:pt>
              <c:pt idx="36">
                <c:v>1</c:v>
              </c:pt>
              <c:pt idx="37">
                <c:v>1</c:v>
              </c:pt>
              <c:pt idx="38">
                <c:v>1</c:v>
              </c:pt>
              <c:pt idx="39">
                <c:v>1</c:v>
              </c:pt>
              <c:pt idx="40">
                <c:v>1</c:v>
              </c:pt>
              <c:pt idx="41">
                <c:v>1</c:v>
              </c:pt>
              <c:pt idx="42">
                <c:v>2</c:v>
              </c:pt>
              <c:pt idx="43">
                <c:v>1</c:v>
              </c:pt>
              <c:pt idx="44">
                <c:v>0</c:v>
              </c:pt>
              <c:pt idx="45">
                <c:v>0</c:v>
              </c:pt>
              <c:pt idx="46">
                <c:v>1</c:v>
              </c:pt>
              <c:pt idx="47">
                <c:v>1</c:v>
              </c:pt>
              <c:pt idx="48">
                <c:v>2</c:v>
              </c:pt>
              <c:pt idx="49">
                <c:v>1</c:v>
              </c:pt>
              <c:pt idx="50">
                <c:v>2</c:v>
              </c:pt>
              <c:pt idx="51">
                <c:v>4</c:v>
              </c:pt>
              <c:pt idx="52">
                <c:v>3</c:v>
              </c:pt>
              <c:pt idx="53">
                <c:v>2</c:v>
              </c:pt>
              <c:pt idx="54">
                <c:v>2</c:v>
              </c:pt>
              <c:pt idx="55">
                <c:v>2</c:v>
              </c:pt>
              <c:pt idx="56">
                <c:v>2</c:v>
              </c:pt>
              <c:pt idx="57">
                <c:v>2</c:v>
              </c:pt>
              <c:pt idx="58">
                <c:v>1</c:v>
              </c:pt>
              <c:pt idx="59">
                <c:v>2</c:v>
              </c:pt>
              <c:pt idx="60">
                <c:v>2</c:v>
              </c:pt>
              <c:pt idx="61">
                <c:v>2</c:v>
              </c:pt>
              <c:pt idx="62">
                <c:v>2</c:v>
              </c:pt>
              <c:pt idx="63">
                <c:v>2</c:v>
              </c:pt>
              <c:pt idx="64">
                <c:v>2</c:v>
              </c:pt>
              <c:pt idx="65">
                <c:v>2</c:v>
              </c:pt>
              <c:pt idx="66">
                <c:v>3</c:v>
              </c:pt>
              <c:pt idx="67">
                <c:v>2</c:v>
              </c:pt>
              <c:pt idx="68">
                <c:v>1</c:v>
              </c:pt>
              <c:pt idx="69">
                <c:v>1</c:v>
              </c:pt>
              <c:pt idx="70">
                <c:v>2</c:v>
              </c:pt>
              <c:pt idx="71">
                <c:v>2</c:v>
              </c:pt>
              <c:pt idx="72">
                <c:v>3</c:v>
              </c:pt>
              <c:pt idx="73">
                <c:v>2</c:v>
              </c:pt>
              <c:pt idx="74">
                <c:v>3</c:v>
              </c:pt>
              <c:pt idx="75">
                <c:v>5</c:v>
              </c:pt>
              <c:pt idx="76">
                <c:v>4</c:v>
              </c:pt>
              <c:pt idx="77">
                <c:v>3</c:v>
              </c:pt>
              <c:pt idx="78">
                <c:v>3</c:v>
              </c:pt>
              <c:pt idx="79">
                <c:v>3</c:v>
              </c:pt>
              <c:pt idx="80">
                <c:v>3</c:v>
              </c:pt>
              <c:pt idx="81">
                <c:v>3</c:v>
              </c:pt>
              <c:pt idx="82">
                <c:v>2</c:v>
              </c:pt>
              <c:pt idx="83">
                <c:v>3</c:v>
              </c:pt>
              <c:pt idx="84">
                <c:v>3</c:v>
              </c:pt>
              <c:pt idx="85">
                <c:v>3</c:v>
              </c:pt>
              <c:pt idx="86">
                <c:v>3</c:v>
              </c:pt>
              <c:pt idx="87">
                <c:v>3</c:v>
              </c:pt>
              <c:pt idx="88">
                <c:v>3</c:v>
              </c:pt>
              <c:pt idx="89">
                <c:v>3</c:v>
              </c:pt>
              <c:pt idx="90">
                <c:v>4</c:v>
              </c:pt>
              <c:pt idx="91">
                <c:v>3</c:v>
              </c:pt>
              <c:pt idx="92">
                <c:v>2</c:v>
              </c:pt>
              <c:pt idx="93">
                <c:v>2</c:v>
              </c:pt>
              <c:pt idx="94">
                <c:v>3</c:v>
              </c:pt>
              <c:pt idx="95">
                <c:v>3</c:v>
              </c:pt>
              <c:pt idx="96">
                <c:v>4</c:v>
              </c:pt>
              <c:pt idx="97">
                <c:v>3</c:v>
              </c:pt>
              <c:pt idx="98">
                <c:v>4</c:v>
              </c:pt>
              <c:pt idx="99">
                <c:v>6</c:v>
              </c:pt>
              <c:pt idx="100">
                <c:v>5</c:v>
              </c:pt>
              <c:pt idx="101">
                <c:v>4</c:v>
              </c:pt>
              <c:pt idx="102">
                <c:v>4</c:v>
              </c:pt>
              <c:pt idx="103">
                <c:v>4</c:v>
              </c:pt>
              <c:pt idx="104">
                <c:v>4</c:v>
              </c:pt>
              <c:pt idx="105">
                <c:v>4</c:v>
              </c:pt>
              <c:pt idx="106">
                <c:v>3</c:v>
              </c:pt>
              <c:pt idx="107">
                <c:v>4</c:v>
              </c:pt>
              <c:pt idx="108">
                <c:v>4</c:v>
              </c:pt>
              <c:pt idx="109">
                <c:v>4</c:v>
              </c:pt>
              <c:pt idx="110">
                <c:v>4</c:v>
              </c:pt>
              <c:pt idx="111">
                <c:v>4</c:v>
              </c:pt>
              <c:pt idx="112">
                <c:v>4</c:v>
              </c:pt>
              <c:pt idx="113">
                <c:v>4</c:v>
              </c:pt>
              <c:pt idx="114">
                <c:v>5</c:v>
              </c:pt>
              <c:pt idx="115">
                <c:v>4</c:v>
              </c:pt>
              <c:pt idx="116">
                <c:v>3</c:v>
              </c:pt>
              <c:pt idx="117">
                <c:v>3</c:v>
              </c:pt>
              <c:pt idx="118">
                <c:v>4</c:v>
              </c:pt>
              <c:pt idx="119">
                <c:v>4</c:v>
              </c:pt>
              <c:pt idx="120">
                <c:v>5</c:v>
              </c:pt>
              <c:pt idx="121">
                <c:v>4</c:v>
              </c:pt>
              <c:pt idx="122">
                <c:v>5</c:v>
              </c:pt>
              <c:pt idx="123">
                <c:v>7</c:v>
              </c:pt>
              <c:pt idx="124">
                <c:v>6</c:v>
              </c:pt>
              <c:pt idx="125">
                <c:v>5</c:v>
              </c:pt>
              <c:pt idx="126">
                <c:v>5</c:v>
              </c:pt>
              <c:pt idx="127">
                <c:v>5</c:v>
              </c:pt>
              <c:pt idx="128">
                <c:v>5</c:v>
              </c:pt>
              <c:pt idx="129">
                <c:v>5</c:v>
              </c:pt>
              <c:pt idx="130">
                <c:v>4</c:v>
              </c:pt>
              <c:pt idx="131">
                <c:v>5</c:v>
              </c:pt>
              <c:pt idx="132">
                <c:v>5</c:v>
              </c:pt>
              <c:pt idx="133">
                <c:v>5</c:v>
              </c:pt>
              <c:pt idx="134">
                <c:v>5</c:v>
              </c:pt>
              <c:pt idx="135">
                <c:v>5</c:v>
              </c:pt>
              <c:pt idx="136">
                <c:v>5</c:v>
              </c:pt>
              <c:pt idx="137">
                <c:v>5</c:v>
              </c:pt>
              <c:pt idx="138">
                <c:v>6</c:v>
              </c:pt>
              <c:pt idx="139">
                <c:v>5</c:v>
              </c:pt>
              <c:pt idx="140">
                <c:v>4</c:v>
              </c:pt>
              <c:pt idx="141">
                <c:v>4</c:v>
              </c:pt>
              <c:pt idx="142">
                <c:v>5</c:v>
              </c:pt>
              <c:pt idx="143">
                <c:v>5</c:v>
              </c:pt>
              <c:pt idx="144">
                <c:v>6</c:v>
              </c:pt>
              <c:pt idx="145">
                <c:v>5</c:v>
              </c:pt>
              <c:pt idx="146">
                <c:v>6</c:v>
              </c:pt>
              <c:pt idx="147">
                <c:v>8</c:v>
              </c:pt>
              <c:pt idx="148">
                <c:v>7</c:v>
              </c:pt>
              <c:pt idx="149">
                <c:v>6</c:v>
              </c:pt>
              <c:pt idx="150">
                <c:v>6</c:v>
              </c:pt>
              <c:pt idx="151">
                <c:v>6</c:v>
              </c:pt>
              <c:pt idx="152">
                <c:v>6</c:v>
              </c:pt>
              <c:pt idx="153">
                <c:v>6</c:v>
              </c:pt>
              <c:pt idx="154">
                <c:v>5</c:v>
              </c:pt>
              <c:pt idx="155">
                <c:v>6</c:v>
              </c:pt>
              <c:pt idx="156">
                <c:v>6</c:v>
              </c:pt>
              <c:pt idx="157">
                <c:v>6</c:v>
              </c:pt>
              <c:pt idx="158">
                <c:v>6</c:v>
              </c:pt>
              <c:pt idx="159">
                <c:v>6</c:v>
              </c:pt>
              <c:pt idx="160">
                <c:v>6</c:v>
              </c:pt>
              <c:pt idx="161">
                <c:v>6</c:v>
              </c:pt>
              <c:pt idx="162">
                <c:v>7</c:v>
              </c:pt>
              <c:pt idx="163">
                <c:v>6</c:v>
              </c:pt>
              <c:pt idx="164">
                <c:v>5</c:v>
              </c:pt>
              <c:pt idx="165">
                <c:v>5</c:v>
              </c:pt>
              <c:pt idx="166">
                <c:v>6</c:v>
              </c:pt>
              <c:pt idx="167">
                <c:v>6</c:v>
              </c:pt>
              <c:pt idx="168">
                <c:v>7</c:v>
              </c:pt>
              <c:pt idx="169">
                <c:v>6</c:v>
              </c:pt>
              <c:pt idx="170">
                <c:v>7</c:v>
              </c:pt>
              <c:pt idx="171">
                <c:v>9</c:v>
              </c:pt>
              <c:pt idx="172">
                <c:v>8</c:v>
              </c:pt>
              <c:pt idx="173">
                <c:v>7</c:v>
              </c:pt>
              <c:pt idx="174">
                <c:v>7</c:v>
              </c:pt>
              <c:pt idx="175">
                <c:v>7</c:v>
              </c:pt>
              <c:pt idx="176">
                <c:v>7</c:v>
              </c:pt>
              <c:pt idx="177">
                <c:v>7</c:v>
              </c:pt>
              <c:pt idx="178">
                <c:v>6</c:v>
              </c:pt>
              <c:pt idx="179">
                <c:v>7</c:v>
              </c:pt>
              <c:pt idx="180">
                <c:v>7</c:v>
              </c:pt>
              <c:pt idx="181">
                <c:v>7</c:v>
              </c:pt>
              <c:pt idx="182">
                <c:v>7</c:v>
              </c:pt>
              <c:pt idx="183">
                <c:v>7</c:v>
              </c:pt>
              <c:pt idx="184">
                <c:v>7</c:v>
              </c:pt>
              <c:pt idx="185">
                <c:v>7</c:v>
              </c:pt>
              <c:pt idx="186">
                <c:v>8</c:v>
              </c:pt>
              <c:pt idx="187">
                <c:v>7</c:v>
              </c:pt>
              <c:pt idx="188">
                <c:v>6</c:v>
              </c:pt>
              <c:pt idx="189">
                <c:v>6</c:v>
              </c:pt>
              <c:pt idx="190">
                <c:v>7</c:v>
              </c:pt>
              <c:pt idx="191">
                <c:v>7</c:v>
              </c:pt>
              <c:pt idx="192">
                <c:v>8</c:v>
              </c:pt>
              <c:pt idx="193">
                <c:v>7</c:v>
              </c:pt>
              <c:pt idx="194">
                <c:v>8</c:v>
              </c:pt>
              <c:pt idx="195">
                <c:v>10</c:v>
              </c:pt>
              <c:pt idx="196">
                <c:v>9</c:v>
              </c:pt>
              <c:pt idx="197">
                <c:v>8</c:v>
              </c:pt>
              <c:pt idx="198">
                <c:v>8</c:v>
              </c:pt>
              <c:pt idx="199">
                <c:v>8</c:v>
              </c:pt>
              <c:pt idx="200">
                <c:v>8</c:v>
              </c:pt>
              <c:pt idx="201">
                <c:v>8</c:v>
              </c:pt>
              <c:pt idx="202">
                <c:v>7</c:v>
              </c:pt>
              <c:pt idx="203">
                <c:v>8</c:v>
              </c:pt>
              <c:pt idx="204">
                <c:v>8</c:v>
              </c:pt>
              <c:pt idx="205">
                <c:v>8</c:v>
              </c:pt>
              <c:pt idx="206">
                <c:v>8</c:v>
              </c:pt>
              <c:pt idx="207">
                <c:v>8</c:v>
              </c:pt>
              <c:pt idx="208">
                <c:v>8</c:v>
              </c:pt>
              <c:pt idx="209">
                <c:v>8</c:v>
              </c:pt>
              <c:pt idx="210">
                <c:v>9</c:v>
              </c:pt>
              <c:pt idx="211">
                <c:v>8</c:v>
              </c:pt>
              <c:pt idx="212">
                <c:v>7</c:v>
              </c:pt>
              <c:pt idx="213">
                <c:v>7</c:v>
              </c:pt>
              <c:pt idx="214">
                <c:v>8</c:v>
              </c:pt>
              <c:pt idx="215">
                <c:v>8</c:v>
              </c:pt>
              <c:pt idx="216">
                <c:v>9</c:v>
              </c:pt>
              <c:pt idx="217">
                <c:v>8</c:v>
              </c:pt>
              <c:pt idx="218">
                <c:v>9</c:v>
              </c:pt>
              <c:pt idx="219">
                <c:v>11</c:v>
              </c:pt>
              <c:pt idx="220">
                <c:v>10</c:v>
              </c:pt>
              <c:pt idx="221">
                <c:v>9</c:v>
              </c:pt>
              <c:pt idx="222">
                <c:v>9</c:v>
              </c:pt>
              <c:pt idx="223">
                <c:v>9</c:v>
              </c:pt>
              <c:pt idx="224">
                <c:v>9</c:v>
              </c:pt>
              <c:pt idx="225">
                <c:v>9</c:v>
              </c:pt>
              <c:pt idx="226">
                <c:v>8</c:v>
              </c:pt>
              <c:pt idx="227">
                <c:v>9</c:v>
              </c:pt>
              <c:pt idx="228">
                <c:v>9</c:v>
              </c:pt>
              <c:pt idx="229">
                <c:v>9</c:v>
              </c:pt>
              <c:pt idx="230">
                <c:v>9</c:v>
              </c:pt>
              <c:pt idx="231">
                <c:v>9</c:v>
              </c:pt>
              <c:pt idx="232">
                <c:v>9</c:v>
              </c:pt>
              <c:pt idx="233">
                <c:v>9</c:v>
              </c:pt>
              <c:pt idx="234">
                <c:v>10</c:v>
              </c:pt>
              <c:pt idx="235">
                <c:v>9</c:v>
              </c:pt>
              <c:pt idx="236">
                <c:v>8</c:v>
              </c:pt>
              <c:pt idx="237">
                <c:v>8</c:v>
              </c:pt>
              <c:pt idx="238">
                <c:v>9</c:v>
              </c:pt>
              <c:pt idx="239">
                <c:v>9</c:v>
              </c:pt>
              <c:pt idx="240">
                <c:v>10</c:v>
              </c:pt>
              <c:pt idx="241">
                <c:v>9</c:v>
              </c:pt>
              <c:pt idx="242">
                <c:v>10</c:v>
              </c:pt>
              <c:pt idx="243">
                <c:v>12</c:v>
              </c:pt>
              <c:pt idx="244">
                <c:v>11</c:v>
              </c:pt>
              <c:pt idx="245">
                <c:v>10</c:v>
              </c:pt>
              <c:pt idx="246">
                <c:v>10</c:v>
              </c:pt>
              <c:pt idx="247">
                <c:v>10</c:v>
              </c:pt>
              <c:pt idx="248">
                <c:v>10</c:v>
              </c:pt>
              <c:pt idx="249">
                <c:v>10</c:v>
              </c:pt>
              <c:pt idx="250">
                <c:v>9</c:v>
              </c:pt>
              <c:pt idx="251">
                <c:v>10</c:v>
              </c:pt>
              <c:pt idx="252">
                <c:v>10</c:v>
              </c:pt>
              <c:pt idx="253">
                <c:v>10</c:v>
              </c:pt>
              <c:pt idx="254">
                <c:v>10</c:v>
              </c:pt>
              <c:pt idx="255">
                <c:v>10</c:v>
              </c:pt>
            </c:numLit>
          </c:xVal>
          <c:yVal>
            <c:numLit>
              <c:formatCode>General</c:formatCode>
              <c:ptCount val="256"/>
              <c:pt idx="0">
                <c:v>80.3</c:v>
              </c:pt>
              <c:pt idx="1">
                <c:v>82.3</c:v>
              </c:pt>
              <c:pt idx="2">
                <c:v>85.9</c:v>
              </c:pt>
              <c:pt idx="3">
                <c:v>83.6</c:v>
              </c:pt>
              <c:pt idx="4">
                <c:v>83.5</c:v>
              </c:pt>
              <c:pt idx="5">
                <c:v>76.599999999999994</c:v>
              </c:pt>
              <c:pt idx="6">
                <c:v>84.5</c:v>
              </c:pt>
              <c:pt idx="7">
                <c:v>85.2</c:v>
              </c:pt>
              <c:pt idx="8">
                <c:v>81.5</c:v>
              </c:pt>
              <c:pt idx="9">
                <c:v>90.3</c:v>
              </c:pt>
              <c:pt idx="10">
                <c:v>85.7</c:v>
              </c:pt>
              <c:pt idx="11">
                <c:v>86.8</c:v>
              </c:pt>
              <c:pt idx="12">
                <c:v>81.400000000000006</c:v>
              </c:pt>
              <c:pt idx="13">
                <c:v>78.8</c:v>
              </c:pt>
              <c:pt idx="14">
                <c:v>68.2</c:v>
              </c:pt>
              <c:pt idx="15">
                <c:v>78.3</c:v>
              </c:pt>
              <c:pt idx="16">
                <c:v>77.5</c:v>
              </c:pt>
              <c:pt idx="17">
                <c:v>94.1</c:v>
              </c:pt>
              <c:pt idx="18">
                <c:v>73.599999999999994</c:v>
              </c:pt>
              <c:pt idx="19">
                <c:v>80.599999999999994</c:v>
              </c:pt>
              <c:pt idx="20">
                <c:v>72.5</c:v>
              </c:pt>
              <c:pt idx="21">
                <c:v>91.2</c:v>
              </c:pt>
              <c:pt idx="22">
                <c:v>73</c:v>
              </c:pt>
              <c:pt idx="23">
                <c:v>73.099999999999994</c:v>
              </c:pt>
              <c:pt idx="24">
                <c:v>90.8</c:v>
              </c:pt>
              <c:pt idx="25">
                <c:v>81.2</c:v>
              </c:pt>
              <c:pt idx="26">
                <c:v>80.400000000000006</c:v>
              </c:pt>
              <c:pt idx="27">
                <c:v>86.9</c:v>
              </c:pt>
              <c:pt idx="28">
                <c:v>82.8</c:v>
              </c:pt>
              <c:pt idx="29">
                <c:v>81.8</c:v>
              </c:pt>
              <c:pt idx="30">
                <c:v>95</c:v>
              </c:pt>
              <c:pt idx="31">
                <c:v>85.9</c:v>
              </c:pt>
              <c:pt idx="32">
                <c:v>83.8</c:v>
              </c:pt>
              <c:pt idx="33">
                <c:v>82.8</c:v>
              </c:pt>
              <c:pt idx="34">
                <c:v>92.3</c:v>
              </c:pt>
              <c:pt idx="35">
                <c:v>78.400000000000006</c:v>
              </c:pt>
              <c:pt idx="36">
                <c:v>74.2</c:v>
              </c:pt>
              <c:pt idx="37">
                <c:v>81.400000000000006</c:v>
              </c:pt>
              <c:pt idx="38">
                <c:v>77.099999999999994</c:v>
              </c:pt>
              <c:pt idx="39">
                <c:v>92.1</c:v>
              </c:pt>
              <c:pt idx="40">
                <c:v>70.3</c:v>
              </c:pt>
              <c:pt idx="41">
                <c:v>82.8</c:v>
              </c:pt>
              <c:pt idx="42">
                <c:v>68.599999999999994</c:v>
              </c:pt>
              <c:pt idx="43">
                <c:v>92.9</c:v>
              </c:pt>
              <c:pt idx="44">
                <c:v>80</c:v>
              </c:pt>
              <c:pt idx="45">
                <c:v>70.8</c:v>
              </c:pt>
              <c:pt idx="46">
                <c:v>79.099999999999994</c:v>
              </c:pt>
              <c:pt idx="47">
                <c:v>80</c:v>
              </c:pt>
              <c:pt idx="48">
                <c:v>88.4</c:v>
              </c:pt>
              <c:pt idx="49">
                <c:v>83.3</c:v>
              </c:pt>
              <c:pt idx="50">
                <c:v>73.599999999999994</c:v>
              </c:pt>
              <c:pt idx="51">
                <c:v>85.9</c:v>
              </c:pt>
              <c:pt idx="52">
                <c:v>90</c:v>
              </c:pt>
              <c:pt idx="53">
                <c:v>89.5</c:v>
              </c:pt>
              <c:pt idx="54">
                <c:v>86.6</c:v>
              </c:pt>
              <c:pt idx="55">
                <c:v>83.4</c:v>
              </c:pt>
              <c:pt idx="56">
                <c:v>91</c:v>
              </c:pt>
              <c:pt idx="57">
                <c:v>79.8</c:v>
              </c:pt>
              <c:pt idx="58">
                <c:v>90.4</c:v>
              </c:pt>
              <c:pt idx="59">
                <c:v>77.599999999999994</c:v>
              </c:pt>
              <c:pt idx="60">
                <c:v>68.7</c:v>
              </c:pt>
              <c:pt idx="61">
                <c:v>80.400000000000006</c:v>
              </c:pt>
              <c:pt idx="62">
                <c:v>82.4</c:v>
              </c:pt>
              <c:pt idx="63">
                <c:v>88.9</c:v>
              </c:pt>
              <c:pt idx="64">
                <c:v>73.8</c:v>
              </c:pt>
              <c:pt idx="65">
                <c:v>82.2</c:v>
              </c:pt>
              <c:pt idx="66">
                <c:v>71.2</c:v>
              </c:pt>
              <c:pt idx="67">
                <c:v>83.5</c:v>
              </c:pt>
              <c:pt idx="68">
                <c:v>84.9</c:v>
              </c:pt>
              <c:pt idx="69">
                <c:v>73.3</c:v>
              </c:pt>
              <c:pt idx="70">
                <c:v>87.7</c:v>
              </c:pt>
              <c:pt idx="71">
                <c:v>79.8</c:v>
              </c:pt>
              <c:pt idx="72">
                <c:v>87.7</c:v>
              </c:pt>
              <c:pt idx="73">
                <c:v>84.8</c:v>
              </c:pt>
              <c:pt idx="74">
                <c:v>74.599999999999994</c:v>
              </c:pt>
              <c:pt idx="75">
                <c:v>84.3</c:v>
              </c:pt>
              <c:pt idx="76">
                <c:v>86.1</c:v>
              </c:pt>
              <c:pt idx="77">
                <c:v>84.8</c:v>
              </c:pt>
              <c:pt idx="78">
                <c:v>89</c:v>
              </c:pt>
              <c:pt idx="79">
                <c:v>89.6</c:v>
              </c:pt>
              <c:pt idx="80">
                <c:v>93.8</c:v>
              </c:pt>
              <c:pt idx="81">
                <c:v>86.7</c:v>
              </c:pt>
              <c:pt idx="82">
                <c:v>89.6</c:v>
              </c:pt>
              <c:pt idx="83">
                <c:v>81.2</c:v>
              </c:pt>
              <c:pt idx="84">
                <c:v>76.900000000000006</c:v>
              </c:pt>
              <c:pt idx="85">
                <c:v>80.2</c:v>
              </c:pt>
              <c:pt idx="86">
                <c:v>82.7</c:v>
              </c:pt>
              <c:pt idx="87">
                <c:v>89.8</c:v>
              </c:pt>
              <c:pt idx="88">
                <c:v>75.3</c:v>
              </c:pt>
              <c:pt idx="89">
                <c:v>88.6</c:v>
              </c:pt>
              <c:pt idx="90">
                <c:v>82</c:v>
              </c:pt>
              <c:pt idx="91">
                <c:v>82.4</c:v>
              </c:pt>
              <c:pt idx="92">
                <c:v>88.7</c:v>
              </c:pt>
              <c:pt idx="93">
                <c:v>77.5</c:v>
              </c:pt>
              <c:pt idx="94">
                <c:v>85.3</c:v>
              </c:pt>
              <c:pt idx="95">
                <c:v>82.1</c:v>
              </c:pt>
              <c:pt idx="96">
                <c:v>90.8</c:v>
              </c:pt>
              <c:pt idx="97">
                <c:v>92.1</c:v>
              </c:pt>
              <c:pt idx="98">
                <c:v>83.5</c:v>
              </c:pt>
              <c:pt idx="99">
                <c:v>87.5</c:v>
              </c:pt>
              <c:pt idx="100">
                <c:v>80.3</c:v>
              </c:pt>
              <c:pt idx="101">
                <c:v>87.3</c:v>
              </c:pt>
              <c:pt idx="102">
                <c:v>94.4</c:v>
              </c:pt>
              <c:pt idx="103">
                <c:v>81.099999999999994</c:v>
              </c:pt>
              <c:pt idx="104">
                <c:v>88.9</c:v>
              </c:pt>
              <c:pt idx="105">
                <c:v>86.9</c:v>
              </c:pt>
              <c:pt idx="106">
                <c:v>92.6</c:v>
              </c:pt>
              <c:pt idx="107">
                <c:v>85.6</c:v>
              </c:pt>
              <c:pt idx="108">
                <c:v>73.5</c:v>
              </c:pt>
              <c:pt idx="109">
                <c:v>77.900000000000006</c:v>
              </c:pt>
              <c:pt idx="110">
                <c:v>84.1</c:v>
              </c:pt>
              <c:pt idx="111">
                <c:v>90.6</c:v>
              </c:pt>
              <c:pt idx="112">
                <c:v>71.5</c:v>
              </c:pt>
              <c:pt idx="113">
                <c:v>85.9</c:v>
              </c:pt>
              <c:pt idx="114">
                <c:v>88.6</c:v>
              </c:pt>
              <c:pt idx="115">
                <c:v>83.8</c:v>
              </c:pt>
              <c:pt idx="116">
                <c:v>85.8</c:v>
              </c:pt>
              <c:pt idx="117">
                <c:v>78.8</c:v>
              </c:pt>
              <c:pt idx="118">
                <c:v>96.1</c:v>
              </c:pt>
              <c:pt idx="119">
                <c:v>71.599999999999994</c:v>
              </c:pt>
              <c:pt idx="120">
                <c:v>83.5</c:v>
              </c:pt>
              <c:pt idx="121">
                <c:v>92.3</c:v>
              </c:pt>
              <c:pt idx="122">
                <c:v>84.2</c:v>
              </c:pt>
              <c:pt idx="123">
                <c:v>85.9</c:v>
              </c:pt>
              <c:pt idx="124">
                <c:v>86.9</c:v>
              </c:pt>
              <c:pt idx="125">
                <c:v>79.5</c:v>
              </c:pt>
              <c:pt idx="126">
                <c:v>89.1</c:v>
              </c:pt>
              <c:pt idx="127">
                <c:v>78</c:v>
              </c:pt>
              <c:pt idx="128">
                <c:v>87.8</c:v>
              </c:pt>
              <c:pt idx="129">
                <c:v>82.3</c:v>
              </c:pt>
              <c:pt idx="130">
                <c:v>86.2</c:v>
              </c:pt>
              <c:pt idx="131">
                <c:v>88.6</c:v>
              </c:pt>
              <c:pt idx="132">
                <c:v>76.900000000000006</c:v>
              </c:pt>
              <c:pt idx="133">
                <c:v>80.5</c:v>
              </c:pt>
              <c:pt idx="134">
                <c:v>83.6</c:v>
              </c:pt>
              <c:pt idx="135">
                <c:v>90</c:v>
              </c:pt>
              <c:pt idx="136">
                <c:v>71.7</c:v>
              </c:pt>
              <c:pt idx="137">
                <c:v>84.4</c:v>
              </c:pt>
              <c:pt idx="138">
                <c:v>83.5</c:v>
              </c:pt>
              <c:pt idx="139">
                <c:v>87</c:v>
              </c:pt>
              <c:pt idx="140">
                <c:v>90.6</c:v>
              </c:pt>
              <c:pt idx="141">
                <c:v>80.7</c:v>
              </c:pt>
              <c:pt idx="142">
                <c:v>91</c:v>
              </c:pt>
              <c:pt idx="143">
                <c:v>80.099999999999994</c:v>
              </c:pt>
              <c:pt idx="144">
                <c:v>83.6</c:v>
              </c:pt>
              <c:pt idx="145">
                <c:v>87.5</c:v>
              </c:pt>
              <c:pt idx="146">
                <c:v>79.3</c:v>
              </c:pt>
              <c:pt idx="147">
                <c:v>87.7</c:v>
              </c:pt>
              <c:pt idx="148">
                <c:v>90.7</c:v>
              </c:pt>
              <c:pt idx="149">
                <c:v>68.3</c:v>
              </c:pt>
              <c:pt idx="150">
                <c:v>95.1</c:v>
              </c:pt>
              <c:pt idx="151">
                <c:v>86.7</c:v>
              </c:pt>
              <c:pt idx="152">
                <c:v>89.1</c:v>
              </c:pt>
              <c:pt idx="153">
                <c:v>87.5</c:v>
              </c:pt>
              <c:pt idx="154">
                <c:v>93.5</c:v>
              </c:pt>
              <c:pt idx="155">
                <c:v>80.099999999999994</c:v>
              </c:pt>
              <c:pt idx="156">
                <c:v>75.7</c:v>
              </c:pt>
              <c:pt idx="157">
                <c:v>84.6</c:v>
              </c:pt>
              <c:pt idx="158">
                <c:v>85</c:v>
              </c:pt>
              <c:pt idx="159">
                <c:v>91.9</c:v>
              </c:pt>
              <c:pt idx="160">
                <c:v>75.5</c:v>
              </c:pt>
              <c:pt idx="161">
                <c:v>86.3</c:v>
              </c:pt>
              <c:pt idx="162">
                <c:v>82.4</c:v>
              </c:pt>
              <c:pt idx="163">
                <c:v>85.6</c:v>
              </c:pt>
              <c:pt idx="164">
                <c:v>87.5</c:v>
              </c:pt>
              <c:pt idx="165">
                <c:v>79.7</c:v>
              </c:pt>
              <c:pt idx="166">
                <c:v>86.9</c:v>
              </c:pt>
              <c:pt idx="167">
                <c:v>84</c:v>
              </c:pt>
              <c:pt idx="168">
                <c:v>87.9</c:v>
              </c:pt>
              <c:pt idx="169">
                <c:v>93.1</c:v>
              </c:pt>
              <c:pt idx="170">
                <c:v>87.5</c:v>
              </c:pt>
              <c:pt idx="171">
                <c:v>89</c:v>
              </c:pt>
              <c:pt idx="172">
                <c:v>91.6</c:v>
              </c:pt>
              <c:pt idx="173">
                <c:v>72.900000000000006</c:v>
              </c:pt>
              <c:pt idx="174">
                <c:v>88.7</c:v>
              </c:pt>
              <c:pt idx="175">
                <c:v>84.6</c:v>
              </c:pt>
              <c:pt idx="176">
                <c:v>93.1</c:v>
              </c:pt>
              <c:pt idx="177">
                <c:v>87</c:v>
              </c:pt>
              <c:pt idx="178">
                <c:v>87.4</c:v>
              </c:pt>
              <c:pt idx="179">
                <c:v>83.2</c:v>
              </c:pt>
              <c:pt idx="180">
                <c:v>78.599999999999994</c:v>
              </c:pt>
              <c:pt idx="181">
                <c:v>91.3</c:v>
              </c:pt>
              <c:pt idx="182">
                <c:v>83.9</c:v>
              </c:pt>
              <c:pt idx="183">
                <c:v>89.8</c:v>
              </c:pt>
              <c:pt idx="184">
                <c:v>80.3</c:v>
              </c:pt>
              <c:pt idx="185">
                <c:v>85.8</c:v>
              </c:pt>
              <c:pt idx="186">
                <c:v>92.6</c:v>
              </c:pt>
              <c:pt idx="187">
                <c:v>87.6</c:v>
              </c:pt>
              <c:pt idx="188">
                <c:v>87.6</c:v>
              </c:pt>
              <c:pt idx="189">
                <c:v>82.6</c:v>
              </c:pt>
              <c:pt idx="190">
                <c:v>87.7</c:v>
              </c:pt>
              <c:pt idx="191">
                <c:v>87.1</c:v>
              </c:pt>
              <c:pt idx="192">
                <c:v>87.7</c:v>
              </c:pt>
              <c:pt idx="193">
                <c:v>88.8</c:v>
              </c:pt>
              <c:pt idx="194">
                <c:v>81.900000000000006</c:v>
              </c:pt>
              <c:pt idx="195">
                <c:v>87.7</c:v>
              </c:pt>
              <c:pt idx="196">
                <c:v>86</c:v>
              </c:pt>
              <c:pt idx="197">
                <c:v>83.2</c:v>
              </c:pt>
              <c:pt idx="198">
                <c:v>89.7</c:v>
              </c:pt>
              <c:pt idx="199">
                <c:v>83.5</c:v>
              </c:pt>
              <c:pt idx="200">
                <c:v>88.8</c:v>
              </c:pt>
              <c:pt idx="201">
                <c:v>83.9</c:v>
              </c:pt>
              <c:pt idx="202">
                <c:v>93.9</c:v>
              </c:pt>
              <c:pt idx="203">
                <c:v>85.5</c:v>
              </c:pt>
              <c:pt idx="204">
                <c:v>73.599999999999994</c:v>
              </c:pt>
              <c:pt idx="205">
                <c:v>91.1</c:v>
              </c:pt>
              <c:pt idx="206">
                <c:v>83.5</c:v>
              </c:pt>
              <c:pt idx="207">
                <c:v>94.4</c:v>
              </c:pt>
              <c:pt idx="208">
                <c:v>78</c:v>
              </c:pt>
              <c:pt idx="209">
                <c:v>83.4</c:v>
              </c:pt>
              <c:pt idx="210">
                <c:v>90.3</c:v>
              </c:pt>
              <c:pt idx="211">
                <c:v>92.9</c:v>
              </c:pt>
              <c:pt idx="212">
                <c:v>86.8</c:v>
              </c:pt>
              <c:pt idx="213">
                <c:v>82.2</c:v>
              </c:pt>
              <c:pt idx="214">
                <c:v>91.2</c:v>
              </c:pt>
              <c:pt idx="215">
                <c:v>89.6</c:v>
              </c:pt>
              <c:pt idx="216">
                <c:v>88.4</c:v>
              </c:pt>
              <c:pt idx="217">
                <c:v>89.9</c:v>
              </c:pt>
              <c:pt idx="218">
                <c:v>86.9</c:v>
              </c:pt>
              <c:pt idx="219">
                <c:v>87</c:v>
              </c:pt>
              <c:pt idx="220">
                <c:v>87.4</c:v>
              </c:pt>
              <c:pt idx="221">
                <c:v>81.400000000000006</c:v>
              </c:pt>
              <c:pt idx="222">
                <c:v>88.7</c:v>
              </c:pt>
              <c:pt idx="223">
                <c:v>88.8</c:v>
              </c:pt>
              <c:pt idx="224">
                <c:v>91.3</c:v>
              </c:pt>
              <c:pt idx="225">
                <c:v>85.6</c:v>
              </c:pt>
              <c:pt idx="226">
                <c:v>95.8</c:v>
              </c:pt>
              <c:pt idx="227">
                <c:v>87.3</c:v>
              </c:pt>
              <c:pt idx="228">
                <c:v>76.099999999999994</c:v>
              </c:pt>
              <c:pt idx="229">
                <c:v>89.4</c:v>
              </c:pt>
              <c:pt idx="230">
                <c:v>85.5</c:v>
              </c:pt>
              <c:pt idx="231">
                <c:v>91.3</c:v>
              </c:pt>
              <c:pt idx="232">
                <c:v>68.5</c:v>
              </c:pt>
              <c:pt idx="233">
                <c:v>87.3</c:v>
              </c:pt>
              <c:pt idx="234">
                <c:v>88.1</c:v>
              </c:pt>
              <c:pt idx="235">
                <c:v>90.7</c:v>
              </c:pt>
              <c:pt idx="236">
                <c:v>82.7</c:v>
              </c:pt>
              <c:pt idx="237">
                <c:v>79.7</c:v>
              </c:pt>
              <c:pt idx="238">
                <c:v>84.5</c:v>
              </c:pt>
              <c:pt idx="239">
                <c:v>86.2</c:v>
              </c:pt>
              <c:pt idx="240">
                <c:v>91.7</c:v>
              </c:pt>
              <c:pt idx="241">
                <c:v>83.6</c:v>
              </c:pt>
              <c:pt idx="242">
                <c:v>82.4</c:v>
              </c:pt>
              <c:pt idx="243">
                <c:v>87.7</c:v>
              </c:pt>
              <c:pt idx="244">
                <c:v>88</c:v>
              </c:pt>
              <c:pt idx="245">
                <c:v>81.099999999999994</c:v>
              </c:pt>
              <c:pt idx="246">
                <c:v>94.4</c:v>
              </c:pt>
              <c:pt idx="247">
                <c:v>89.9</c:v>
              </c:pt>
              <c:pt idx="248">
                <c:v>87.7</c:v>
              </c:pt>
              <c:pt idx="249">
                <c:v>87.9</c:v>
              </c:pt>
              <c:pt idx="250">
                <c:v>91.7</c:v>
              </c:pt>
              <c:pt idx="251">
                <c:v>95.2</c:v>
              </c:pt>
              <c:pt idx="252">
                <c:v>76.599999999999994</c:v>
              </c:pt>
              <c:pt idx="253">
                <c:v>86.3</c:v>
              </c:pt>
              <c:pt idx="254">
                <c:v>83.6</c:v>
              </c:pt>
              <c:pt idx="255">
                <c:v>93.6</c:v>
              </c:pt>
            </c:numLit>
          </c:yVal>
          <c:smooth val="0"/>
          <c:extLst>
            <c:ext xmlns:c16="http://schemas.microsoft.com/office/drawing/2014/chart" uri="{C3380CC4-5D6E-409C-BE32-E72D297353CC}">
              <c16:uniqueId val="{00000001-8A61-4838-820D-7266789B4AD8}"/>
            </c:ext>
          </c:extLst>
        </c:ser>
        <c:ser>
          <c:idx val="1"/>
          <c:order val="1"/>
          <c:tx>
            <c:v>After-2</c:v>
          </c:tx>
          <c:spPr>
            <a:ln w="28575">
              <a:noFill/>
            </a:ln>
          </c:spPr>
          <c:marker>
            <c:symbol val="square"/>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0</c:v>
              </c:pt>
              <c:pt idx="2">
                <c:v>0</c:v>
              </c:pt>
              <c:pt idx="3">
                <c:v>0</c:v>
              </c:pt>
              <c:pt idx="4">
                <c:v>1</c:v>
              </c:pt>
              <c:pt idx="5">
                <c:v>0</c:v>
              </c:pt>
              <c:pt idx="6">
                <c:v>0</c:v>
              </c:pt>
              <c:pt idx="7">
                <c:v>0</c:v>
              </c:pt>
              <c:pt idx="8">
                <c:v>1</c:v>
              </c:pt>
              <c:pt idx="9">
                <c:v>1</c:v>
              </c:pt>
              <c:pt idx="10">
                <c:v>1</c:v>
              </c:pt>
              <c:pt idx="11">
                <c:v>2</c:v>
              </c:pt>
              <c:pt idx="12">
                <c:v>1</c:v>
              </c:pt>
              <c:pt idx="13">
                <c:v>1</c:v>
              </c:pt>
              <c:pt idx="14">
                <c:v>0</c:v>
              </c:pt>
              <c:pt idx="15">
                <c:v>0</c:v>
              </c:pt>
              <c:pt idx="16">
                <c:v>0</c:v>
              </c:pt>
              <c:pt idx="17">
                <c:v>1</c:v>
              </c:pt>
              <c:pt idx="18">
                <c:v>2</c:v>
              </c:pt>
              <c:pt idx="19">
                <c:v>2</c:v>
              </c:pt>
              <c:pt idx="20">
                <c:v>2</c:v>
              </c:pt>
              <c:pt idx="21">
                <c:v>3</c:v>
              </c:pt>
              <c:pt idx="22">
                <c:v>2</c:v>
              </c:pt>
              <c:pt idx="23">
                <c:v>2</c:v>
              </c:pt>
              <c:pt idx="24">
                <c:v>0</c:v>
              </c:pt>
              <c:pt idx="25">
                <c:v>1</c:v>
              </c:pt>
              <c:pt idx="26">
                <c:v>1</c:v>
              </c:pt>
              <c:pt idx="27">
                <c:v>1</c:v>
              </c:pt>
              <c:pt idx="28">
                <c:v>0</c:v>
              </c:pt>
              <c:pt idx="29">
                <c:v>2</c:v>
              </c:pt>
              <c:pt idx="30">
                <c:v>3</c:v>
              </c:pt>
              <c:pt idx="31">
                <c:v>3</c:v>
              </c:pt>
              <c:pt idx="32">
                <c:v>3</c:v>
              </c:pt>
              <c:pt idx="33">
                <c:v>4</c:v>
              </c:pt>
              <c:pt idx="34">
                <c:v>3</c:v>
              </c:pt>
              <c:pt idx="35">
                <c:v>3</c:v>
              </c:pt>
              <c:pt idx="36">
                <c:v>1</c:v>
              </c:pt>
              <c:pt idx="37">
                <c:v>2</c:v>
              </c:pt>
              <c:pt idx="38">
                <c:v>2</c:v>
              </c:pt>
              <c:pt idx="39">
                <c:v>2</c:v>
              </c:pt>
              <c:pt idx="40">
                <c:v>0</c:v>
              </c:pt>
              <c:pt idx="41">
                <c:v>0</c:v>
              </c:pt>
              <c:pt idx="42">
                <c:v>1</c:v>
              </c:pt>
              <c:pt idx="43">
                <c:v>0</c:v>
              </c:pt>
              <c:pt idx="44">
                <c:v>3</c:v>
              </c:pt>
              <c:pt idx="45">
                <c:v>4</c:v>
              </c:pt>
              <c:pt idx="46">
                <c:v>4</c:v>
              </c:pt>
              <c:pt idx="47">
                <c:v>4</c:v>
              </c:pt>
              <c:pt idx="48">
                <c:v>5</c:v>
              </c:pt>
              <c:pt idx="49">
                <c:v>4</c:v>
              </c:pt>
              <c:pt idx="50">
                <c:v>4</c:v>
              </c:pt>
              <c:pt idx="51">
                <c:v>2</c:v>
              </c:pt>
              <c:pt idx="52">
                <c:v>3</c:v>
              </c:pt>
              <c:pt idx="53">
                <c:v>3</c:v>
              </c:pt>
              <c:pt idx="54">
                <c:v>3</c:v>
              </c:pt>
              <c:pt idx="55">
                <c:v>1</c:v>
              </c:pt>
              <c:pt idx="56">
                <c:v>0</c:v>
              </c:pt>
              <c:pt idx="57">
                <c:v>1</c:v>
              </c:pt>
              <c:pt idx="58">
                <c:v>2</c:v>
              </c:pt>
              <c:pt idx="59">
                <c:v>1</c:v>
              </c:pt>
              <c:pt idx="60">
                <c:v>4</c:v>
              </c:pt>
              <c:pt idx="61">
                <c:v>5</c:v>
              </c:pt>
              <c:pt idx="62">
                <c:v>5</c:v>
              </c:pt>
              <c:pt idx="63">
                <c:v>5</c:v>
              </c:pt>
              <c:pt idx="64">
                <c:v>6</c:v>
              </c:pt>
              <c:pt idx="65">
                <c:v>5</c:v>
              </c:pt>
              <c:pt idx="66">
                <c:v>5</c:v>
              </c:pt>
              <c:pt idx="67">
                <c:v>0</c:v>
              </c:pt>
              <c:pt idx="68">
                <c:v>3</c:v>
              </c:pt>
              <c:pt idx="69">
                <c:v>4</c:v>
              </c:pt>
              <c:pt idx="70">
                <c:v>4</c:v>
              </c:pt>
              <c:pt idx="71">
                <c:v>4</c:v>
              </c:pt>
              <c:pt idx="72">
                <c:v>2</c:v>
              </c:pt>
              <c:pt idx="73">
                <c:v>1</c:v>
              </c:pt>
              <c:pt idx="74">
                <c:v>2</c:v>
              </c:pt>
              <c:pt idx="75">
                <c:v>3</c:v>
              </c:pt>
              <c:pt idx="76">
                <c:v>2</c:v>
              </c:pt>
              <c:pt idx="77">
                <c:v>5</c:v>
              </c:pt>
              <c:pt idx="78">
                <c:v>6</c:v>
              </c:pt>
              <c:pt idx="79">
                <c:v>6</c:v>
              </c:pt>
              <c:pt idx="80">
                <c:v>6</c:v>
              </c:pt>
              <c:pt idx="81">
                <c:v>7</c:v>
              </c:pt>
              <c:pt idx="82">
                <c:v>6</c:v>
              </c:pt>
              <c:pt idx="83">
                <c:v>6</c:v>
              </c:pt>
              <c:pt idx="84">
                <c:v>0</c:v>
              </c:pt>
              <c:pt idx="85">
                <c:v>0</c:v>
              </c:pt>
              <c:pt idx="86">
                <c:v>1</c:v>
              </c:pt>
              <c:pt idx="87">
                <c:v>4</c:v>
              </c:pt>
              <c:pt idx="88">
                <c:v>5</c:v>
              </c:pt>
              <c:pt idx="89">
                <c:v>5</c:v>
              </c:pt>
              <c:pt idx="90">
                <c:v>5</c:v>
              </c:pt>
              <c:pt idx="91">
                <c:v>3</c:v>
              </c:pt>
              <c:pt idx="92">
                <c:v>2</c:v>
              </c:pt>
              <c:pt idx="93">
                <c:v>3</c:v>
              </c:pt>
              <c:pt idx="94">
                <c:v>4</c:v>
              </c:pt>
              <c:pt idx="95">
                <c:v>3</c:v>
              </c:pt>
              <c:pt idx="96">
                <c:v>6</c:v>
              </c:pt>
              <c:pt idx="97">
                <c:v>7</c:v>
              </c:pt>
              <c:pt idx="98">
                <c:v>7</c:v>
              </c:pt>
              <c:pt idx="99">
                <c:v>7</c:v>
              </c:pt>
              <c:pt idx="100">
                <c:v>8</c:v>
              </c:pt>
              <c:pt idx="101">
                <c:v>7</c:v>
              </c:pt>
              <c:pt idx="102">
                <c:v>7</c:v>
              </c:pt>
              <c:pt idx="103">
                <c:v>1</c:v>
              </c:pt>
              <c:pt idx="104">
                <c:v>1</c:v>
              </c:pt>
              <c:pt idx="105">
                <c:v>2</c:v>
              </c:pt>
              <c:pt idx="106">
                <c:v>5</c:v>
              </c:pt>
              <c:pt idx="107">
                <c:v>6</c:v>
              </c:pt>
              <c:pt idx="108">
                <c:v>6</c:v>
              </c:pt>
              <c:pt idx="109">
                <c:v>6</c:v>
              </c:pt>
              <c:pt idx="110">
                <c:v>4</c:v>
              </c:pt>
              <c:pt idx="111">
                <c:v>3</c:v>
              </c:pt>
              <c:pt idx="112">
                <c:v>4</c:v>
              </c:pt>
              <c:pt idx="113">
                <c:v>5</c:v>
              </c:pt>
              <c:pt idx="114">
                <c:v>4</c:v>
              </c:pt>
              <c:pt idx="115">
                <c:v>7</c:v>
              </c:pt>
              <c:pt idx="116">
                <c:v>8</c:v>
              </c:pt>
              <c:pt idx="117">
                <c:v>8</c:v>
              </c:pt>
              <c:pt idx="118">
                <c:v>8</c:v>
              </c:pt>
              <c:pt idx="119">
                <c:v>9</c:v>
              </c:pt>
              <c:pt idx="120">
                <c:v>8</c:v>
              </c:pt>
              <c:pt idx="121">
                <c:v>8</c:v>
              </c:pt>
              <c:pt idx="122">
                <c:v>2</c:v>
              </c:pt>
              <c:pt idx="123">
                <c:v>2</c:v>
              </c:pt>
              <c:pt idx="124">
                <c:v>3</c:v>
              </c:pt>
              <c:pt idx="125">
                <c:v>6</c:v>
              </c:pt>
              <c:pt idx="126">
                <c:v>7</c:v>
              </c:pt>
              <c:pt idx="127">
                <c:v>7</c:v>
              </c:pt>
              <c:pt idx="128">
                <c:v>7</c:v>
              </c:pt>
              <c:pt idx="129">
                <c:v>5</c:v>
              </c:pt>
              <c:pt idx="130">
                <c:v>4</c:v>
              </c:pt>
              <c:pt idx="131">
                <c:v>5</c:v>
              </c:pt>
              <c:pt idx="132">
                <c:v>6</c:v>
              </c:pt>
              <c:pt idx="133">
                <c:v>5</c:v>
              </c:pt>
              <c:pt idx="134">
                <c:v>8</c:v>
              </c:pt>
              <c:pt idx="135">
                <c:v>9</c:v>
              </c:pt>
              <c:pt idx="136">
                <c:v>9</c:v>
              </c:pt>
              <c:pt idx="137">
                <c:v>9</c:v>
              </c:pt>
              <c:pt idx="138">
                <c:v>10</c:v>
              </c:pt>
              <c:pt idx="139">
                <c:v>9</c:v>
              </c:pt>
              <c:pt idx="140">
                <c:v>9</c:v>
              </c:pt>
              <c:pt idx="141">
                <c:v>3</c:v>
              </c:pt>
              <c:pt idx="142">
                <c:v>3</c:v>
              </c:pt>
              <c:pt idx="143">
                <c:v>4</c:v>
              </c:pt>
              <c:pt idx="144">
                <c:v>7</c:v>
              </c:pt>
              <c:pt idx="145">
                <c:v>8</c:v>
              </c:pt>
              <c:pt idx="146">
                <c:v>8</c:v>
              </c:pt>
              <c:pt idx="147">
                <c:v>8</c:v>
              </c:pt>
              <c:pt idx="148">
                <c:v>6</c:v>
              </c:pt>
              <c:pt idx="149">
                <c:v>5</c:v>
              </c:pt>
              <c:pt idx="150">
                <c:v>6</c:v>
              </c:pt>
              <c:pt idx="151">
                <c:v>7</c:v>
              </c:pt>
              <c:pt idx="152">
                <c:v>6</c:v>
              </c:pt>
              <c:pt idx="153">
                <c:v>9</c:v>
              </c:pt>
              <c:pt idx="154">
                <c:v>10</c:v>
              </c:pt>
              <c:pt idx="155">
                <c:v>10</c:v>
              </c:pt>
              <c:pt idx="156">
                <c:v>10</c:v>
              </c:pt>
              <c:pt idx="157">
                <c:v>11</c:v>
              </c:pt>
              <c:pt idx="158">
                <c:v>10</c:v>
              </c:pt>
              <c:pt idx="159">
                <c:v>10</c:v>
              </c:pt>
              <c:pt idx="160">
                <c:v>4</c:v>
              </c:pt>
              <c:pt idx="161">
                <c:v>4</c:v>
              </c:pt>
              <c:pt idx="162">
                <c:v>5</c:v>
              </c:pt>
              <c:pt idx="163">
                <c:v>8</c:v>
              </c:pt>
              <c:pt idx="164">
                <c:v>9</c:v>
              </c:pt>
              <c:pt idx="165">
                <c:v>9</c:v>
              </c:pt>
              <c:pt idx="166">
                <c:v>9</c:v>
              </c:pt>
              <c:pt idx="167">
                <c:v>7</c:v>
              </c:pt>
              <c:pt idx="168">
                <c:v>6</c:v>
              </c:pt>
              <c:pt idx="169">
                <c:v>7</c:v>
              </c:pt>
              <c:pt idx="170">
                <c:v>8</c:v>
              </c:pt>
              <c:pt idx="171">
                <c:v>7</c:v>
              </c:pt>
              <c:pt idx="172">
                <c:v>10</c:v>
              </c:pt>
              <c:pt idx="173">
                <c:v>11</c:v>
              </c:pt>
              <c:pt idx="174">
                <c:v>11</c:v>
              </c:pt>
              <c:pt idx="175">
                <c:v>11</c:v>
              </c:pt>
              <c:pt idx="176">
                <c:v>12</c:v>
              </c:pt>
              <c:pt idx="177">
                <c:v>11</c:v>
              </c:pt>
              <c:pt idx="178">
                <c:v>11</c:v>
              </c:pt>
              <c:pt idx="179">
                <c:v>5</c:v>
              </c:pt>
              <c:pt idx="180">
                <c:v>5</c:v>
              </c:pt>
              <c:pt idx="181">
                <c:v>6</c:v>
              </c:pt>
              <c:pt idx="182">
                <c:v>9</c:v>
              </c:pt>
              <c:pt idx="183">
                <c:v>10</c:v>
              </c:pt>
              <c:pt idx="184">
                <c:v>10</c:v>
              </c:pt>
              <c:pt idx="185">
                <c:v>10</c:v>
              </c:pt>
              <c:pt idx="186">
                <c:v>8</c:v>
              </c:pt>
              <c:pt idx="187">
                <c:v>7</c:v>
              </c:pt>
              <c:pt idx="188">
                <c:v>8</c:v>
              </c:pt>
              <c:pt idx="189">
                <c:v>9</c:v>
              </c:pt>
              <c:pt idx="190">
                <c:v>8</c:v>
              </c:pt>
              <c:pt idx="191">
                <c:v>11</c:v>
              </c:pt>
              <c:pt idx="192">
                <c:v>12</c:v>
              </c:pt>
              <c:pt idx="193">
                <c:v>12</c:v>
              </c:pt>
              <c:pt idx="194">
                <c:v>12</c:v>
              </c:pt>
              <c:pt idx="195">
                <c:v>13</c:v>
              </c:pt>
              <c:pt idx="196">
                <c:v>12</c:v>
              </c:pt>
              <c:pt idx="197">
                <c:v>12</c:v>
              </c:pt>
              <c:pt idx="198">
                <c:v>6</c:v>
              </c:pt>
              <c:pt idx="199">
                <c:v>6</c:v>
              </c:pt>
              <c:pt idx="200">
                <c:v>7</c:v>
              </c:pt>
              <c:pt idx="201">
                <c:v>10</c:v>
              </c:pt>
              <c:pt idx="202">
                <c:v>11</c:v>
              </c:pt>
              <c:pt idx="203">
                <c:v>11</c:v>
              </c:pt>
              <c:pt idx="204">
                <c:v>11</c:v>
              </c:pt>
              <c:pt idx="205">
                <c:v>9</c:v>
              </c:pt>
              <c:pt idx="206">
                <c:v>8</c:v>
              </c:pt>
              <c:pt idx="207">
                <c:v>9</c:v>
              </c:pt>
              <c:pt idx="208">
                <c:v>10</c:v>
              </c:pt>
              <c:pt idx="209">
                <c:v>9</c:v>
              </c:pt>
              <c:pt idx="210">
                <c:v>12</c:v>
              </c:pt>
              <c:pt idx="211">
                <c:v>13</c:v>
              </c:pt>
              <c:pt idx="212">
                <c:v>13</c:v>
              </c:pt>
              <c:pt idx="213">
                <c:v>13</c:v>
              </c:pt>
              <c:pt idx="214">
                <c:v>14</c:v>
              </c:pt>
              <c:pt idx="215">
                <c:v>13</c:v>
              </c:pt>
              <c:pt idx="216">
                <c:v>13</c:v>
              </c:pt>
              <c:pt idx="217">
                <c:v>7</c:v>
              </c:pt>
              <c:pt idx="218">
                <c:v>7</c:v>
              </c:pt>
              <c:pt idx="219">
                <c:v>8</c:v>
              </c:pt>
              <c:pt idx="220">
                <c:v>11</c:v>
              </c:pt>
              <c:pt idx="221">
                <c:v>12</c:v>
              </c:pt>
              <c:pt idx="222">
                <c:v>12</c:v>
              </c:pt>
              <c:pt idx="223">
                <c:v>12</c:v>
              </c:pt>
              <c:pt idx="224">
                <c:v>10</c:v>
              </c:pt>
              <c:pt idx="225">
                <c:v>9</c:v>
              </c:pt>
              <c:pt idx="226">
                <c:v>10</c:v>
              </c:pt>
              <c:pt idx="227">
                <c:v>11</c:v>
              </c:pt>
              <c:pt idx="228">
                <c:v>10</c:v>
              </c:pt>
              <c:pt idx="229">
                <c:v>13</c:v>
              </c:pt>
              <c:pt idx="230">
                <c:v>14</c:v>
              </c:pt>
              <c:pt idx="231">
                <c:v>14</c:v>
              </c:pt>
              <c:pt idx="232">
                <c:v>14</c:v>
              </c:pt>
              <c:pt idx="233">
                <c:v>15</c:v>
              </c:pt>
              <c:pt idx="234">
                <c:v>14</c:v>
              </c:pt>
              <c:pt idx="235">
                <c:v>14</c:v>
              </c:pt>
              <c:pt idx="236">
                <c:v>8</c:v>
              </c:pt>
              <c:pt idx="237">
                <c:v>8</c:v>
              </c:pt>
              <c:pt idx="238">
                <c:v>9</c:v>
              </c:pt>
              <c:pt idx="239">
                <c:v>12</c:v>
              </c:pt>
              <c:pt idx="240">
                <c:v>13</c:v>
              </c:pt>
              <c:pt idx="241">
                <c:v>13</c:v>
              </c:pt>
              <c:pt idx="242">
                <c:v>13</c:v>
              </c:pt>
              <c:pt idx="243">
                <c:v>11</c:v>
              </c:pt>
              <c:pt idx="244">
                <c:v>10</c:v>
              </c:pt>
              <c:pt idx="245">
                <c:v>11</c:v>
              </c:pt>
              <c:pt idx="246">
                <c:v>12</c:v>
              </c:pt>
              <c:pt idx="247">
                <c:v>11</c:v>
              </c:pt>
              <c:pt idx="248">
                <c:v>14</c:v>
              </c:pt>
              <c:pt idx="249">
                <c:v>15</c:v>
              </c:pt>
              <c:pt idx="250">
                <c:v>15</c:v>
              </c:pt>
              <c:pt idx="251">
                <c:v>15</c:v>
              </c:pt>
              <c:pt idx="252">
                <c:v>16</c:v>
              </c:pt>
              <c:pt idx="253">
                <c:v>15</c:v>
              </c:pt>
              <c:pt idx="254">
                <c:v>15</c:v>
              </c:pt>
              <c:pt idx="255">
                <c:v>9</c:v>
              </c:pt>
            </c:numLit>
          </c:xVal>
          <c:yVal>
            <c:numLit>
              <c:formatCode>General</c:formatCode>
              <c:ptCount val="256"/>
              <c:pt idx="0">
                <c:v>84.3</c:v>
              </c:pt>
              <c:pt idx="1">
                <c:v>90</c:v>
              </c:pt>
              <c:pt idx="2">
                <c:v>83</c:v>
              </c:pt>
              <c:pt idx="3">
                <c:v>91.7</c:v>
              </c:pt>
              <c:pt idx="4">
                <c:v>82.7</c:v>
              </c:pt>
              <c:pt idx="5">
                <c:v>80.400000000000006</c:v>
              </c:pt>
              <c:pt idx="6">
                <c:v>75.400000000000006</c:v>
              </c:pt>
              <c:pt idx="7">
                <c:v>76.5</c:v>
              </c:pt>
              <c:pt idx="8">
                <c:v>90.1</c:v>
              </c:pt>
              <c:pt idx="9">
                <c:v>92.2</c:v>
              </c:pt>
              <c:pt idx="10">
                <c:v>86.9</c:v>
              </c:pt>
              <c:pt idx="11">
                <c:v>84.2</c:v>
              </c:pt>
              <c:pt idx="12">
                <c:v>78.400000000000006</c:v>
              </c:pt>
              <c:pt idx="13">
                <c:v>77.7</c:v>
              </c:pt>
              <c:pt idx="14">
                <c:v>90.4</c:v>
              </c:pt>
              <c:pt idx="15">
                <c:v>77.400000000000006</c:v>
              </c:pt>
              <c:pt idx="16">
                <c:v>84</c:v>
              </c:pt>
              <c:pt idx="17">
                <c:v>77.7</c:v>
              </c:pt>
              <c:pt idx="18">
                <c:v>91.8</c:v>
              </c:pt>
              <c:pt idx="19">
                <c:v>86.2</c:v>
              </c:pt>
              <c:pt idx="20">
                <c:v>82.4</c:v>
              </c:pt>
              <c:pt idx="21">
                <c:v>81.099999999999994</c:v>
              </c:pt>
              <c:pt idx="22">
                <c:v>90</c:v>
              </c:pt>
              <c:pt idx="23">
                <c:v>83.2</c:v>
              </c:pt>
              <c:pt idx="24">
                <c:v>89.6</c:v>
              </c:pt>
              <c:pt idx="25">
                <c:v>90.5</c:v>
              </c:pt>
              <c:pt idx="26">
                <c:v>79.400000000000006</c:v>
              </c:pt>
              <c:pt idx="27">
                <c:v>76.400000000000006</c:v>
              </c:pt>
              <c:pt idx="28">
                <c:v>89.1</c:v>
              </c:pt>
              <c:pt idx="29">
                <c:v>81.900000000000006</c:v>
              </c:pt>
              <c:pt idx="30">
                <c:v>91.3</c:v>
              </c:pt>
              <c:pt idx="31">
                <c:v>86.6</c:v>
              </c:pt>
              <c:pt idx="32">
                <c:v>91.8</c:v>
              </c:pt>
              <c:pt idx="33">
                <c:v>90.2</c:v>
              </c:pt>
              <c:pt idx="34">
                <c:v>88</c:v>
              </c:pt>
              <c:pt idx="35">
                <c:v>84.2</c:v>
              </c:pt>
              <c:pt idx="36">
                <c:v>83</c:v>
              </c:pt>
              <c:pt idx="37">
                <c:v>93.3</c:v>
              </c:pt>
              <c:pt idx="38">
                <c:v>78.599999999999994</c:v>
              </c:pt>
              <c:pt idx="39">
                <c:v>85.5</c:v>
              </c:pt>
              <c:pt idx="40">
                <c:v>72</c:v>
              </c:pt>
              <c:pt idx="41">
                <c:v>81.7</c:v>
              </c:pt>
              <c:pt idx="42">
                <c:v>88.7</c:v>
              </c:pt>
              <c:pt idx="43">
                <c:v>84.2</c:v>
              </c:pt>
              <c:pt idx="44">
                <c:v>88.6</c:v>
              </c:pt>
              <c:pt idx="45">
                <c:v>92</c:v>
              </c:pt>
              <c:pt idx="46">
                <c:v>95.5</c:v>
              </c:pt>
              <c:pt idx="47">
                <c:v>86.7</c:v>
              </c:pt>
              <c:pt idx="48">
                <c:v>89.6</c:v>
              </c:pt>
              <c:pt idx="49">
                <c:v>78.3</c:v>
              </c:pt>
              <c:pt idx="50">
                <c:v>83.7</c:v>
              </c:pt>
              <c:pt idx="51">
                <c:v>84.6</c:v>
              </c:pt>
              <c:pt idx="52">
                <c:v>92.8</c:v>
              </c:pt>
              <c:pt idx="53">
                <c:v>78.099999999999994</c:v>
              </c:pt>
              <c:pt idx="54">
                <c:v>85.4</c:v>
              </c:pt>
              <c:pt idx="55">
                <c:v>76.099999999999994</c:v>
              </c:pt>
              <c:pt idx="56">
                <c:v>79.900000000000006</c:v>
              </c:pt>
              <c:pt idx="57">
                <c:v>80.8</c:v>
              </c:pt>
              <c:pt idx="58">
                <c:v>87.3</c:v>
              </c:pt>
              <c:pt idx="59">
                <c:v>86.7</c:v>
              </c:pt>
              <c:pt idx="60">
                <c:v>81</c:v>
              </c:pt>
              <c:pt idx="61">
                <c:v>90.7</c:v>
              </c:pt>
              <c:pt idx="62">
                <c:v>87.1</c:v>
              </c:pt>
              <c:pt idx="63">
                <c:v>88.4</c:v>
              </c:pt>
              <c:pt idx="64">
                <c:v>87.6</c:v>
              </c:pt>
              <c:pt idx="65">
                <c:v>78.5</c:v>
              </c:pt>
              <c:pt idx="66">
                <c:v>84.8</c:v>
              </c:pt>
              <c:pt idx="67">
                <c:v>79.5</c:v>
              </c:pt>
              <c:pt idx="68">
                <c:v>82.5</c:v>
              </c:pt>
              <c:pt idx="69">
                <c:v>93.3</c:v>
              </c:pt>
              <c:pt idx="70">
                <c:v>84.1</c:v>
              </c:pt>
              <c:pt idx="71">
                <c:v>86.2</c:v>
              </c:pt>
              <c:pt idx="72">
                <c:v>82.9</c:v>
              </c:pt>
              <c:pt idx="73">
                <c:v>81.900000000000006</c:v>
              </c:pt>
              <c:pt idx="74">
                <c:v>72.400000000000006</c:v>
              </c:pt>
              <c:pt idx="75">
                <c:v>96.6</c:v>
              </c:pt>
              <c:pt idx="76">
                <c:v>86.6</c:v>
              </c:pt>
              <c:pt idx="77">
                <c:v>86.1</c:v>
              </c:pt>
              <c:pt idx="78">
                <c:v>87.3</c:v>
              </c:pt>
              <c:pt idx="79">
                <c:v>92.1</c:v>
              </c:pt>
              <c:pt idx="80">
                <c:v>91.9</c:v>
              </c:pt>
              <c:pt idx="81">
                <c:v>84.2</c:v>
              </c:pt>
              <c:pt idx="82">
                <c:v>88.4</c:v>
              </c:pt>
              <c:pt idx="83">
                <c:v>85.4</c:v>
              </c:pt>
              <c:pt idx="84">
                <c:v>80.400000000000006</c:v>
              </c:pt>
              <c:pt idx="85">
                <c:v>92.4</c:v>
              </c:pt>
              <c:pt idx="86">
                <c:v>80.599999999999994</c:v>
              </c:pt>
              <c:pt idx="87">
                <c:v>82.6</c:v>
              </c:pt>
              <c:pt idx="88">
                <c:v>90.9</c:v>
              </c:pt>
              <c:pt idx="89">
                <c:v>81.7</c:v>
              </c:pt>
              <c:pt idx="90">
                <c:v>87.1</c:v>
              </c:pt>
              <c:pt idx="91">
                <c:v>74.099999999999994</c:v>
              </c:pt>
              <c:pt idx="92">
                <c:v>78</c:v>
              </c:pt>
              <c:pt idx="93">
                <c:v>78.8</c:v>
              </c:pt>
              <c:pt idx="94">
                <c:v>85.9</c:v>
              </c:pt>
              <c:pt idx="95">
                <c:v>84.4</c:v>
              </c:pt>
              <c:pt idx="96">
                <c:v>81.599999999999994</c:v>
              </c:pt>
              <c:pt idx="97">
                <c:v>91.7</c:v>
              </c:pt>
              <c:pt idx="98">
                <c:v>85.9</c:v>
              </c:pt>
              <c:pt idx="99">
                <c:v>90.5</c:v>
              </c:pt>
              <c:pt idx="100">
                <c:v>86</c:v>
              </c:pt>
              <c:pt idx="101">
                <c:v>90.8</c:v>
              </c:pt>
              <c:pt idx="102">
                <c:v>87.5</c:v>
              </c:pt>
              <c:pt idx="103">
                <c:v>78.900000000000006</c:v>
              </c:pt>
              <c:pt idx="104">
                <c:v>93.6</c:v>
              </c:pt>
              <c:pt idx="105">
                <c:v>76.2</c:v>
              </c:pt>
              <c:pt idx="106">
                <c:v>89.3</c:v>
              </c:pt>
              <c:pt idx="107">
                <c:v>87.8</c:v>
              </c:pt>
              <c:pt idx="108">
                <c:v>83.8</c:v>
              </c:pt>
              <c:pt idx="109">
                <c:v>89.5</c:v>
              </c:pt>
              <c:pt idx="110">
                <c:v>79.7</c:v>
              </c:pt>
              <c:pt idx="111">
                <c:v>83.6</c:v>
              </c:pt>
              <c:pt idx="112">
                <c:v>77.2</c:v>
              </c:pt>
              <c:pt idx="113">
                <c:v>74.2</c:v>
              </c:pt>
              <c:pt idx="114">
                <c:v>85.4</c:v>
              </c:pt>
              <c:pt idx="115">
                <c:v>78.400000000000006</c:v>
              </c:pt>
              <c:pt idx="116">
                <c:v>84.3</c:v>
              </c:pt>
              <c:pt idx="117">
                <c:v>89.7</c:v>
              </c:pt>
              <c:pt idx="118">
                <c:v>92.6</c:v>
              </c:pt>
              <c:pt idx="119">
                <c:v>87.1</c:v>
              </c:pt>
              <c:pt idx="120">
                <c:v>79.3</c:v>
              </c:pt>
              <c:pt idx="121">
                <c:v>88.5</c:v>
              </c:pt>
              <c:pt idx="122">
                <c:v>80</c:v>
              </c:pt>
              <c:pt idx="123">
                <c:v>92.1</c:v>
              </c:pt>
              <c:pt idx="124">
                <c:v>80.5</c:v>
              </c:pt>
              <c:pt idx="125">
                <c:v>87.1</c:v>
              </c:pt>
              <c:pt idx="126">
                <c:v>86.5</c:v>
              </c:pt>
              <c:pt idx="127">
                <c:v>85.6</c:v>
              </c:pt>
              <c:pt idx="128">
                <c:v>83.4</c:v>
              </c:pt>
              <c:pt idx="129">
                <c:v>86.8</c:v>
              </c:pt>
              <c:pt idx="130">
                <c:v>79.5</c:v>
              </c:pt>
              <c:pt idx="131">
                <c:v>77.7</c:v>
              </c:pt>
              <c:pt idx="132">
                <c:v>80.900000000000006</c:v>
              </c:pt>
              <c:pt idx="133">
                <c:v>87.8</c:v>
              </c:pt>
              <c:pt idx="134">
                <c:v>78.7</c:v>
              </c:pt>
              <c:pt idx="135">
                <c:v>90.2</c:v>
              </c:pt>
              <c:pt idx="136">
                <c:v>91.6</c:v>
              </c:pt>
              <c:pt idx="137">
                <c:v>94.5</c:v>
              </c:pt>
              <c:pt idx="138">
                <c:v>83.5</c:v>
              </c:pt>
              <c:pt idx="139">
                <c:v>78.2</c:v>
              </c:pt>
              <c:pt idx="140">
                <c:v>90.7</c:v>
              </c:pt>
              <c:pt idx="141">
                <c:v>80</c:v>
              </c:pt>
              <c:pt idx="142">
                <c:v>92.3</c:v>
              </c:pt>
              <c:pt idx="143">
                <c:v>89.9</c:v>
              </c:pt>
              <c:pt idx="144">
                <c:v>83.3</c:v>
              </c:pt>
              <c:pt idx="145">
                <c:v>83.2</c:v>
              </c:pt>
              <c:pt idx="146">
                <c:v>87.9</c:v>
              </c:pt>
              <c:pt idx="147">
                <c:v>91.1</c:v>
              </c:pt>
              <c:pt idx="148">
                <c:v>89</c:v>
              </c:pt>
              <c:pt idx="149">
                <c:v>82.2</c:v>
              </c:pt>
              <c:pt idx="150">
                <c:v>80.3</c:v>
              </c:pt>
              <c:pt idx="151">
                <c:v>90.2</c:v>
              </c:pt>
              <c:pt idx="152">
                <c:v>85.6</c:v>
              </c:pt>
              <c:pt idx="153">
                <c:v>81.400000000000006</c:v>
              </c:pt>
              <c:pt idx="154">
                <c:v>89.8</c:v>
              </c:pt>
              <c:pt idx="155">
                <c:v>91.2</c:v>
              </c:pt>
              <c:pt idx="156">
                <c:v>98</c:v>
              </c:pt>
              <c:pt idx="157">
                <c:v>88.1</c:v>
              </c:pt>
              <c:pt idx="158">
                <c:v>89.7</c:v>
              </c:pt>
              <c:pt idx="159">
                <c:v>92</c:v>
              </c:pt>
              <c:pt idx="160">
                <c:v>82.1</c:v>
              </c:pt>
              <c:pt idx="161">
                <c:v>94.5</c:v>
              </c:pt>
              <c:pt idx="162">
                <c:v>86.2</c:v>
              </c:pt>
              <c:pt idx="163">
                <c:v>90.9</c:v>
              </c:pt>
              <c:pt idx="164">
                <c:v>84.5</c:v>
              </c:pt>
              <c:pt idx="165">
                <c:v>84.1</c:v>
              </c:pt>
              <c:pt idx="166">
                <c:v>91.7</c:v>
              </c:pt>
              <c:pt idx="167">
                <c:v>88</c:v>
              </c:pt>
              <c:pt idx="168">
                <c:v>84.6</c:v>
              </c:pt>
              <c:pt idx="169">
                <c:v>79.8</c:v>
              </c:pt>
              <c:pt idx="170">
                <c:v>91.4</c:v>
              </c:pt>
              <c:pt idx="171">
                <c:v>84.2</c:v>
              </c:pt>
              <c:pt idx="172">
                <c:v>86</c:v>
              </c:pt>
              <c:pt idx="173">
                <c:v>90.8</c:v>
              </c:pt>
              <c:pt idx="174">
                <c:v>87.5</c:v>
              </c:pt>
              <c:pt idx="175">
                <c:v>97.7</c:v>
              </c:pt>
              <c:pt idx="176">
                <c:v>86.6</c:v>
              </c:pt>
              <c:pt idx="177">
                <c:v>89</c:v>
              </c:pt>
              <c:pt idx="178">
                <c:v>90.7</c:v>
              </c:pt>
              <c:pt idx="179">
                <c:v>87.1</c:v>
              </c:pt>
              <c:pt idx="180">
                <c:v>92.9</c:v>
              </c:pt>
              <c:pt idx="181">
                <c:v>84.6</c:v>
              </c:pt>
              <c:pt idx="182">
                <c:v>82.4</c:v>
              </c:pt>
              <c:pt idx="183">
                <c:v>90</c:v>
              </c:pt>
              <c:pt idx="184">
                <c:v>87.3</c:v>
              </c:pt>
              <c:pt idx="185">
                <c:v>86.2</c:v>
              </c:pt>
              <c:pt idx="186">
                <c:v>92.9</c:v>
              </c:pt>
              <c:pt idx="187">
                <c:v>83.9</c:v>
              </c:pt>
              <c:pt idx="188">
                <c:v>85.9</c:v>
              </c:pt>
              <c:pt idx="189">
                <c:v>90.1</c:v>
              </c:pt>
              <c:pt idx="190">
                <c:v>89.7</c:v>
              </c:pt>
              <c:pt idx="191">
                <c:v>87.3</c:v>
              </c:pt>
              <c:pt idx="192">
                <c:v>94.4</c:v>
              </c:pt>
              <c:pt idx="193">
                <c:v>90.2</c:v>
              </c:pt>
              <c:pt idx="194">
                <c:v>96.5</c:v>
              </c:pt>
              <c:pt idx="195">
                <c:v>86.4</c:v>
              </c:pt>
              <c:pt idx="196">
                <c:v>92.1</c:v>
              </c:pt>
              <c:pt idx="197">
                <c:v>89.2</c:v>
              </c:pt>
              <c:pt idx="198">
                <c:v>85.1</c:v>
              </c:pt>
              <c:pt idx="199">
                <c:v>94</c:v>
              </c:pt>
              <c:pt idx="200">
                <c:v>85.7</c:v>
              </c:pt>
              <c:pt idx="201">
                <c:v>85.9</c:v>
              </c:pt>
              <c:pt idx="202">
                <c:v>87.5</c:v>
              </c:pt>
              <c:pt idx="203">
                <c:v>88.1</c:v>
              </c:pt>
              <c:pt idx="204">
                <c:v>82.5</c:v>
              </c:pt>
              <c:pt idx="205">
                <c:v>91.4</c:v>
              </c:pt>
              <c:pt idx="206">
                <c:v>81.099999999999994</c:v>
              </c:pt>
              <c:pt idx="207">
                <c:v>82.7</c:v>
              </c:pt>
              <c:pt idx="208">
                <c:v>92.5</c:v>
              </c:pt>
              <c:pt idx="209">
                <c:v>89.8</c:v>
              </c:pt>
              <c:pt idx="210">
                <c:v>86</c:v>
              </c:pt>
              <c:pt idx="211">
                <c:v>93.3</c:v>
              </c:pt>
              <c:pt idx="212">
                <c:v>95.7</c:v>
              </c:pt>
              <c:pt idx="213">
                <c:v>96.4</c:v>
              </c:pt>
              <c:pt idx="214">
                <c:v>89.1</c:v>
              </c:pt>
              <c:pt idx="215">
                <c:v>84.7</c:v>
              </c:pt>
              <c:pt idx="216">
                <c:v>90.7</c:v>
              </c:pt>
              <c:pt idx="217">
                <c:v>82</c:v>
              </c:pt>
              <c:pt idx="218">
                <c:v>93.9</c:v>
              </c:pt>
              <c:pt idx="219">
                <c:v>87.4</c:v>
              </c:pt>
              <c:pt idx="220">
                <c:v>87.7</c:v>
              </c:pt>
              <c:pt idx="221">
                <c:v>89.5</c:v>
              </c:pt>
              <c:pt idx="222">
                <c:v>91</c:v>
              </c:pt>
              <c:pt idx="223">
                <c:v>84.4</c:v>
              </c:pt>
              <c:pt idx="224">
                <c:v>88.9</c:v>
              </c:pt>
              <c:pt idx="225">
                <c:v>82.5</c:v>
              </c:pt>
              <c:pt idx="226">
                <c:v>79.900000000000006</c:v>
              </c:pt>
              <c:pt idx="227">
                <c:v>94.6</c:v>
              </c:pt>
              <c:pt idx="228">
                <c:v>88.3</c:v>
              </c:pt>
              <c:pt idx="229">
                <c:v>80.7</c:v>
              </c:pt>
              <c:pt idx="230">
                <c:v>93.9</c:v>
              </c:pt>
              <c:pt idx="231">
                <c:v>90.5</c:v>
              </c:pt>
              <c:pt idx="232">
                <c:v>91.8</c:v>
              </c:pt>
              <c:pt idx="233">
                <c:v>87.6</c:v>
              </c:pt>
              <c:pt idx="234">
                <c:v>86.6</c:v>
              </c:pt>
              <c:pt idx="235">
                <c:v>88.9</c:v>
              </c:pt>
              <c:pt idx="236">
                <c:v>84</c:v>
              </c:pt>
              <c:pt idx="237">
                <c:v>92.1</c:v>
              </c:pt>
              <c:pt idx="238">
                <c:v>85.2</c:v>
              </c:pt>
              <c:pt idx="239">
                <c:v>89.6</c:v>
              </c:pt>
              <c:pt idx="240">
                <c:v>92.5</c:v>
              </c:pt>
              <c:pt idx="241">
                <c:v>91.6</c:v>
              </c:pt>
              <c:pt idx="242">
                <c:v>88.7</c:v>
              </c:pt>
              <c:pt idx="243">
                <c:v>87.3</c:v>
              </c:pt>
              <c:pt idx="244">
                <c:v>80.7</c:v>
              </c:pt>
              <c:pt idx="245">
                <c:v>80</c:v>
              </c:pt>
              <c:pt idx="246">
                <c:v>85.8</c:v>
              </c:pt>
              <c:pt idx="247">
                <c:v>85.4</c:v>
              </c:pt>
              <c:pt idx="248">
                <c:v>83.1</c:v>
              </c:pt>
              <c:pt idx="249">
                <c:v>90.3</c:v>
              </c:pt>
              <c:pt idx="250">
                <c:v>83.1</c:v>
              </c:pt>
              <c:pt idx="251">
                <c:v>91.2</c:v>
              </c:pt>
              <c:pt idx="252">
                <c:v>84.5</c:v>
              </c:pt>
              <c:pt idx="253">
                <c:v>86.8</c:v>
              </c:pt>
              <c:pt idx="254">
                <c:v>85.1</c:v>
              </c:pt>
              <c:pt idx="255">
                <c:v>84.6</c:v>
              </c:pt>
            </c:numLit>
          </c:yVal>
          <c:smooth val="0"/>
          <c:extLst>
            <c:ext xmlns:c16="http://schemas.microsoft.com/office/drawing/2014/chart" uri="{C3380CC4-5D6E-409C-BE32-E72D297353CC}">
              <c16:uniqueId val="{00000003-8A61-4838-820D-7266789B4AD8}"/>
            </c:ext>
          </c:extLst>
        </c:ser>
        <c:ser>
          <c:idx val="2"/>
          <c:order val="2"/>
          <c:tx>
            <c:v>After-3</c:v>
          </c:tx>
          <c:spPr>
            <a:ln w="28575">
              <a:noFill/>
            </a:ln>
          </c:spPr>
          <c:marker>
            <c:symbol val="triangle"/>
            <c:size val="5"/>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96"/>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pt idx="31">
                <c:v>3</c:v>
              </c:pt>
              <c:pt idx="32">
                <c:v>4</c:v>
              </c:pt>
              <c:pt idx="33">
                <c:v>4</c:v>
              </c:pt>
              <c:pt idx="34">
                <c:v>4</c:v>
              </c:pt>
              <c:pt idx="35">
                <c:v>4</c:v>
              </c:pt>
              <c:pt idx="36">
                <c:v>4</c:v>
              </c:pt>
              <c:pt idx="37">
                <c:v>4</c:v>
              </c:pt>
              <c:pt idx="38">
                <c:v>4</c:v>
              </c:pt>
              <c:pt idx="39">
                <c:v>4</c:v>
              </c:pt>
              <c:pt idx="40">
                <c:v>5</c:v>
              </c:pt>
              <c:pt idx="41">
                <c:v>5</c:v>
              </c:pt>
              <c:pt idx="42">
                <c:v>5</c:v>
              </c:pt>
              <c:pt idx="43">
                <c:v>5</c:v>
              </c:pt>
              <c:pt idx="44">
                <c:v>5</c:v>
              </c:pt>
              <c:pt idx="45">
                <c:v>5</c:v>
              </c:pt>
              <c:pt idx="46">
                <c:v>5</c:v>
              </c:pt>
              <c:pt idx="47">
                <c:v>5</c:v>
              </c:pt>
              <c:pt idx="48">
                <c:v>6</c:v>
              </c:pt>
              <c:pt idx="49">
                <c:v>6</c:v>
              </c:pt>
              <c:pt idx="50">
                <c:v>6</c:v>
              </c:pt>
              <c:pt idx="51">
                <c:v>6</c:v>
              </c:pt>
              <c:pt idx="52">
                <c:v>6</c:v>
              </c:pt>
              <c:pt idx="53">
                <c:v>6</c:v>
              </c:pt>
              <c:pt idx="54">
                <c:v>6</c:v>
              </c:pt>
              <c:pt idx="55">
                <c:v>6</c:v>
              </c:pt>
              <c:pt idx="56">
                <c:v>7</c:v>
              </c:pt>
              <c:pt idx="57">
                <c:v>7</c:v>
              </c:pt>
              <c:pt idx="58">
                <c:v>7</c:v>
              </c:pt>
              <c:pt idx="59">
                <c:v>7</c:v>
              </c:pt>
              <c:pt idx="60">
                <c:v>7</c:v>
              </c:pt>
              <c:pt idx="61">
                <c:v>7</c:v>
              </c:pt>
              <c:pt idx="62">
                <c:v>7</c:v>
              </c:pt>
              <c:pt idx="63">
                <c:v>7</c:v>
              </c:pt>
              <c:pt idx="64">
                <c:v>8</c:v>
              </c:pt>
              <c:pt idx="65">
                <c:v>8</c:v>
              </c:pt>
              <c:pt idx="66">
                <c:v>8</c:v>
              </c:pt>
              <c:pt idx="67">
                <c:v>8</c:v>
              </c:pt>
              <c:pt idx="68">
                <c:v>8</c:v>
              </c:pt>
              <c:pt idx="69">
                <c:v>8</c:v>
              </c:pt>
              <c:pt idx="70">
                <c:v>8</c:v>
              </c:pt>
              <c:pt idx="71">
                <c:v>8</c:v>
              </c:pt>
              <c:pt idx="72">
                <c:v>9</c:v>
              </c:pt>
              <c:pt idx="73">
                <c:v>9</c:v>
              </c:pt>
              <c:pt idx="74">
                <c:v>9</c:v>
              </c:pt>
              <c:pt idx="75">
                <c:v>9</c:v>
              </c:pt>
              <c:pt idx="76">
                <c:v>9</c:v>
              </c:pt>
              <c:pt idx="77">
                <c:v>9</c:v>
              </c:pt>
              <c:pt idx="78">
                <c:v>9</c:v>
              </c:pt>
              <c:pt idx="79">
                <c:v>9</c:v>
              </c:pt>
              <c:pt idx="80">
                <c:v>10</c:v>
              </c:pt>
              <c:pt idx="81">
                <c:v>10</c:v>
              </c:pt>
              <c:pt idx="82">
                <c:v>10</c:v>
              </c:pt>
              <c:pt idx="83">
                <c:v>10</c:v>
              </c:pt>
              <c:pt idx="84">
                <c:v>10</c:v>
              </c:pt>
              <c:pt idx="85">
                <c:v>10</c:v>
              </c:pt>
              <c:pt idx="86">
                <c:v>10</c:v>
              </c:pt>
              <c:pt idx="87">
                <c:v>10</c:v>
              </c:pt>
              <c:pt idx="88">
                <c:v>11</c:v>
              </c:pt>
              <c:pt idx="89">
                <c:v>11</c:v>
              </c:pt>
              <c:pt idx="90">
                <c:v>11</c:v>
              </c:pt>
              <c:pt idx="91">
                <c:v>11</c:v>
              </c:pt>
              <c:pt idx="92">
                <c:v>11</c:v>
              </c:pt>
              <c:pt idx="93">
                <c:v>11</c:v>
              </c:pt>
              <c:pt idx="94">
                <c:v>11</c:v>
              </c:pt>
              <c:pt idx="95">
                <c:v>11</c:v>
              </c:pt>
            </c:numLit>
          </c:xVal>
          <c:yVal>
            <c:numLit>
              <c:formatCode>General</c:formatCode>
              <c:ptCount val="96"/>
              <c:pt idx="0">
                <c:v>81.7</c:v>
              </c:pt>
              <c:pt idx="1">
                <c:v>84.5</c:v>
              </c:pt>
              <c:pt idx="2">
                <c:v>91.2</c:v>
              </c:pt>
              <c:pt idx="3">
                <c:v>83.4</c:v>
              </c:pt>
              <c:pt idx="4">
                <c:v>84.2</c:v>
              </c:pt>
              <c:pt idx="5">
                <c:v>92.5</c:v>
              </c:pt>
              <c:pt idx="6">
                <c:v>88.6</c:v>
              </c:pt>
              <c:pt idx="7">
                <c:v>90</c:v>
              </c:pt>
              <c:pt idx="8">
                <c:v>75.3</c:v>
              </c:pt>
              <c:pt idx="9">
                <c:v>83.3</c:v>
              </c:pt>
              <c:pt idx="10">
                <c:v>94.4</c:v>
              </c:pt>
              <c:pt idx="11">
                <c:v>81.099999999999994</c:v>
              </c:pt>
              <c:pt idx="12">
                <c:v>82.3</c:v>
              </c:pt>
              <c:pt idx="13">
                <c:v>85.1</c:v>
              </c:pt>
              <c:pt idx="14">
                <c:v>90.2</c:v>
              </c:pt>
              <c:pt idx="15">
                <c:v>88.9</c:v>
              </c:pt>
              <c:pt idx="16">
                <c:v>78.8</c:v>
              </c:pt>
              <c:pt idx="17">
                <c:v>92.4</c:v>
              </c:pt>
              <c:pt idx="18">
                <c:v>83.2</c:v>
              </c:pt>
              <c:pt idx="19">
                <c:v>90.4</c:v>
              </c:pt>
              <c:pt idx="20">
                <c:v>85.4</c:v>
              </c:pt>
              <c:pt idx="21">
                <c:v>96.6</c:v>
              </c:pt>
              <c:pt idx="22">
                <c:v>95.6</c:v>
              </c:pt>
              <c:pt idx="23">
                <c:v>89.8</c:v>
              </c:pt>
              <c:pt idx="24">
                <c:v>81.900000000000006</c:v>
              </c:pt>
              <c:pt idx="25">
                <c:v>85.3</c:v>
              </c:pt>
              <c:pt idx="26">
                <c:v>79.3</c:v>
              </c:pt>
              <c:pt idx="27">
                <c:v>84.8</c:v>
              </c:pt>
              <c:pt idx="28">
                <c:v>86.7</c:v>
              </c:pt>
              <c:pt idx="29">
                <c:v>93.1</c:v>
              </c:pt>
              <c:pt idx="30">
                <c:v>95.3</c:v>
              </c:pt>
              <c:pt idx="31">
                <c:v>86.2</c:v>
              </c:pt>
              <c:pt idx="32">
                <c:v>83.9</c:v>
              </c:pt>
              <c:pt idx="33">
                <c:v>88.5</c:v>
              </c:pt>
              <c:pt idx="34">
                <c:v>88.6</c:v>
              </c:pt>
              <c:pt idx="35">
                <c:v>90.2</c:v>
              </c:pt>
              <c:pt idx="36">
                <c:v>84.1</c:v>
              </c:pt>
              <c:pt idx="37">
                <c:v>92.7</c:v>
              </c:pt>
              <c:pt idx="38">
                <c:v>92.7</c:v>
              </c:pt>
              <c:pt idx="39">
                <c:v>86.1</c:v>
              </c:pt>
              <c:pt idx="40">
                <c:v>80</c:v>
              </c:pt>
              <c:pt idx="41">
                <c:v>87.5</c:v>
              </c:pt>
              <c:pt idx="42">
                <c:v>89.1</c:v>
              </c:pt>
              <c:pt idx="43">
                <c:v>84.7</c:v>
              </c:pt>
              <c:pt idx="44">
                <c:v>82.8</c:v>
              </c:pt>
              <c:pt idx="45">
                <c:v>89.4</c:v>
              </c:pt>
              <c:pt idx="46">
                <c:v>90.7</c:v>
              </c:pt>
              <c:pt idx="47">
                <c:v>91.3</c:v>
              </c:pt>
              <c:pt idx="48">
                <c:v>81.900000000000006</c:v>
              </c:pt>
              <c:pt idx="49">
                <c:v>83.9</c:v>
              </c:pt>
              <c:pt idx="50">
                <c:v>87.9</c:v>
              </c:pt>
              <c:pt idx="51">
                <c:v>85.3</c:v>
              </c:pt>
              <c:pt idx="52">
                <c:v>85.2</c:v>
              </c:pt>
              <c:pt idx="53">
                <c:v>88.9</c:v>
              </c:pt>
              <c:pt idx="54">
                <c:v>92</c:v>
              </c:pt>
              <c:pt idx="55">
                <c:v>93.2</c:v>
              </c:pt>
              <c:pt idx="56">
                <c:v>81.599999999999994</c:v>
              </c:pt>
              <c:pt idx="57">
                <c:v>83.3</c:v>
              </c:pt>
              <c:pt idx="58">
                <c:v>86.4</c:v>
              </c:pt>
              <c:pt idx="59">
                <c:v>85.4</c:v>
              </c:pt>
              <c:pt idx="60">
                <c:v>80.8</c:v>
              </c:pt>
              <c:pt idx="61">
                <c:v>84.4</c:v>
              </c:pt>
              <c:pt idx="62">
                <c:v>91</c:v>
              </c:pt>
              <c:pt idx="63">
                <c:v>90.8</c:v>
              </c:pt>
              <c:pt idx="64">
                <c:v>79.5</c:v>
              </c:pt>
              <c:pt idx="65">
                <c:v>80.8</c:v>
              </c:pt>
              <c:pt idx="66">
                <c:v>87.2</c:v>
              </c:pt>
              <c:pt idx="67">
                <c:v>82.4</c:v>
              </c:pt>
              <c:pt idx="68">
                <c:v>83</c:v>
              </c:pt>
              <c:pt idx="69">
                <c:v>81.2</c:v>
              </c:pt>
              <c:pt idx="70">
                <c:v>96.1</c:v>
              </c:pt>
              <c:pt idx="71">
                <c:v>86.1</c:v>
              </c:pt>
              <c:pt idx="72">
                <c:v>84</c:v>
              </c:pt>
              <c:pt idx="73">
                <c:v>81.3</c:v>
              </c:pt>
              <c:pt idx="74">
                <c:v>89</c:v>
              </c:pt>
              <c:pt idx="75">
                <c:v>88.7</c:v>
              </c:pt>
              <c:pt idx="76">
                <c:v>88.2</c:v>
              </c:pt>
              <c:pt idx="77">
                <c:v>82.1</c:v>
              </c:pt>
              <c:pt idx="78">
                <c:v>92.1</c:v>
              </c:pt>
              <c:pt idx="79">
                <c:v>90.8</c:v>
              </c:pt>
              <c:pt idx="80">
                <c:v>86.4</c:v>
              </c:pt>
              <c:pt idx="81">
                <c:v>81.7</c:v>
              </c:pt>
              <c:pt idx="82">
                <c:v>88.4</c:v>
              </c:pt>
              <c:pt idx="83">
                <c:v>87.1</c:v>
              </c:pt>
              <c:pt idx="84">
                <c:v>92.6</c:v>
              </c:pt>
              <c:pt idx="85">
                <c:v>87.6</c:v>
              </c:pt>
              <c:pt idx="86">
                <c:v>94.2</c:v>
              </c:pt>
              <c:pt idx="87">
                <c:v>91.6</c:v>
              </c:pt>
              <c:pt idx="88">
                <c:v>90.1</c:v>
              </c:pt>
              <c:pt idx="89">
                <c:v>81.099999999999994</c:v>
              </c:pt>
              <c:pt idx="90">
                <c:v>92.4</c:v>
              </c:pt>
              <c:pt idx="91">
                <c:v>86.8</c:v>
              </c:pt>
              <c:pt idx="92">
                <c:v>91.2</c:v>
              </c:pt>
              <c:pt idx="93">
                <c:v>93.9</c:v>
              </c:pt>
              <c:pt idx="94">
                <c:v>96.1</c:v>
              </c:pt>
              <c:pt idx="95">
                <c:v>92.1</c:v>
              </c:pt>
            </c:numLit>
          </c:yVal>
          <c:smooth val="0"/>
          <c:extLst>
            <c:ext xmlns:c16="http://schemas.microsoft.com/office/drawing/2014/chart" uri="{C3380CC4-5D6E-409C-BE32-E72D297353CC}">
              <c16:uniqueId val="{00000005-8A61-4838-820D-7266789B4AD8}"/>
            </c:ext>
          </c:extLst>
        </c:ser>
        <c:ser>
          <c:idx val="3"/>
          <c:order val="3"/>
          <c:tx>
            <c:v>Before-1</c:v>
          </c:tx>
          <c:spPr>
            <a:ln w="28575">
              <a:noFill/>
            </a:ln>
          </c:spPr>
          <c:marker>
            <c:symbol val="x"/>
            <c:size val="2"/>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70"/>
              <c:pt idx="0">
                <c:v>-3</c:v>
              </c:pt>
              <c:pt idx="1">
                <c:v>-1</c:v>
              </c:pt>
              <c:pt idx="2">
                <c:v>-2</c:v>
              </c:pt>
              <c:pt idx="3">
                <c:v>-3</c:v>
              </c:pt>
              <c:pt idx="4">
                <c:v>-3</c:v>
              </c:pt>
              <c:pt idx="5">
                <c:v>-3</c:v>
              </c:pt>
              <c:pt idx="6">
                <c:v>-3</c:v>
              </c:pt>
              <c:pt idx="7">
                <c:v>-3</c:v>
              </c:pt>
              <c:pt idx="8">
                <c:v>-4</c:v>
              </c:pt>
              <c:pt idx="9">
                <c:v>-3</c:v>
              </c:pt>
              <c:pt idx="10">
                <c:v>-3</c:v>
              </c:pt>
              <c:pt idx="11">
                <c:v>-3</c:v>
              </c:pt>
              <c:pt idx="12">
                <c:v>-3</c:v>
              </c:pt>
              <c:pt idx="13">
                <c:v>-3</c:v>
              </c:pt>
              <c:pt idx="14">
                <c:v>-3</c:v>
              </c:pt>
              <c:pt idx="15">
                <c:v>-3</c:v>
              </c:pt>
              <c:pt idx="16">
                <c:v>-2</c:v>
              </c:pt>
              <c:pt idx="17">
                <c:v>-3</c:v>
              </c:pt>
              <c:pt idx="18">
                <c:v>-4</c:v>
              </c:pt>
              <c:pt idx="19">
                <c:v>-4</c:v>
              </c:pt>
              <c:pt idx="20">
                <c:v>-3</c:v>
              </c:pt>
              <c:pt idx="21">
                <c:v>-3</c:v>
              </c:pt>
              <c:pt idx="22">
                <c:v>-2</c:v>
              </c:pt>
              <c:pt idx="23">
                <c:v>-3</c:v>
              </c:pt>
              <c:pt idx="24">
                <c:v>-2</c:v>
              </c:pt>
              <c:pt idx="25">
                <c:v>-1</c:v>
              </c:pt>
              <c:pt idx="26">
                <c:v>-2</c:v>
              </c:pt>
              <c:pt idx="27">
                <c:v>-2</c:v>
              </c:pt>
              <c:pt idx="28">
                <c:v>-2</c:v>
              </c:pt>
              <c:pt idx="29">
                <c:v>-2</c:v>
              </c:pt>
              <c:pt idx="30">
                <c:v>-2</c:v>
              </c:pt>
              <c:pt idx="31">
                <c:v>-3</c:v>
              </c:pt>
              <c:pt idx="32">
                <c:v>-2</c:v>
              </c:pt>
              <c:pt idx="33">
                <c:v>-2</c:v>
              </c:pt>
              <c:pt idx="34">
                <c:v>-2</c:v>
              </c:pt>
              <c:pt idx="35">
                <c:v>-2</c:v>
              </c:pt>
              <c:pt idx="36">
                <c:v>-2</c:v>
              </c:pt>
              <c:pt idx="37">
                <c:v>-2</c:v>
              </c:pt>
              <c:pt idx="38">
                <c:v>-2</c:v>
              </c:pt>
              <c:pt idx="39">
                <c:v>-1</c:v>
              </c:pt>
              <c:pt idx="40">
                <c:v>-2</c:v>
              </c:pt>
              <c:pt idx="41">
                <c:v>-3</c:v>
              </c:pt>
              <c:pt idx="42">
                <c:v>-3</c:v>
              </c:pt>
              <c:pt idx="43">
                <c:v>-2</c:v>
              </c:pt>
              <c:pt idx="44">
                <c:v>-2</c:v>
              </c:pt>
              <c:pt idx="45">
                <c:v>-1</c:v>
              </c:pt>
              <c:pt idx="46">
                <c:v>-2</c:v>
              </c:pt>
              <c:pt idx="47">
                <c:v>-1</c:v>
              </c:pt>
              <c:pt idx="48">
                <c:v>-1</c:v>
              </c:pt>
              <c:pt idx="49">
                <c:v>-1</c:v>
              </c:pt>
              <c:pt idx="50">
                <c:v>-1</c:v>
              </c:pt>
              <c:pt idx="51">
                <c:v>-1</c:v>
              </c:pt>
              <c:pt idx="52">
                <c:v>-1</c:v>
              </c:pt>
              <c:pt idx="53">
                <c:v>-2</c:v>
              </c:pt>
              <c:pt idx="54">
                <c:v>-1</c:v>
              </c:pt>
              <c:pt idx="55">
                <c:v>-1</c:v>
              </c:pt>
              <c:pt idx="56">
                <c:v>-1</c:v>
              </c:pt>
              <c:pt idx="57">
                <c:v>-1</c:v>
              </c:pt>
              <c:pt idx="58">
                <c:v>-1</c:v>
              </c:pt>
              <c:pt idx="59">
                <c:v>-1</c:v>
              </c:pt>
              <c:pt idx="60">
                <c:v>-1</c:v>
              </c:pt>
              <c:pt idx="61">
                <c:v>-1</c:v>
              </c:pt>
              <c:pt idx="62">
                <c:v>-2</c:v>
              </c:pt>
              <c:pt idx="63">
                <c:v>-2</c:v>
              </c:pt>
              <c:pt idx="64">
                <c:v>-1</c:v>
              </c:pt>
              <c:pt idx="65">
                <c:v>-1</c:v>
              </c:pt>
              <c:pt idx="66">
                <c:v>-1</c:v>
              </c:pt>
              <c:pt idx="67">
                <c:v>-1</c:v>
              </c:pt>
              <c:pt idx="68">
                <c:v>-1</c:v>
              </c:pt>
              <c:pt idx="69">
                <c:v>-1</c:v>
              </c:pt>
            </c:numLit>
          </c:xVal>
          <c:yVal>
            <c:numLit>
              <c:formatCode>General</c:formatCode>
              <c:ptCount val="70"/>
              <c:pt idx="0">
                <c:v>73.599999999999994</c:v>
              </c:pt>
              <c:pt idx="1">
                <c:v>82.9</c:v>
              </c:pt>
              <c:pt idx="2">
                <c:v>86.9</c:v>
              </c:pt>
              <c:pt idx="3">
                <c:v>92.5</c:v>
              </c:pt>
              <c:pt idx="4">
                <c:v>87.3</c:v>
              </c:pt>
              <c:pt idx="5">
                <c:v>76.099999999999994</c:v>
              </c:pt>
              <c:pt idx="6">
                <c:v>89.7</c:v>
              </c:pt>
              <c:pt idx="7">
                <c:v>78.400000000000006</c:v>
              </c:pt>
              <c:pt idx="8">
                <c:v>85.2</c:v>
              </c:pt>
              <c:pt idx="9">
                <c:v>82.5</c:v>
              </c:pt>
              <c:pt idx="10">
                <c:v>71.3</c:v>
              </c:pt>
              <c:pt idx="11">
                <c:v>79.599999999999994</c:v>
              </c:pt>
              <c:pt idx="12">
                <c:v>73.5</c:v>
              </c:pt>
              <c:pt idx="13">
                <c:v>85.2</c:v>
              </c:pt>
              <c:pt idx="14">
                <c:v>61.8</c:v>
              </c:pt>
              <c:pt idx="15">
                <c:v>81</c:v>
              </c:pt>
              <c:pt idx="16">
                <c:v>76.400000000000006</c:v>
              </c:pt>
              <c:pt idx="17">
                <c:v>86.4</c:v>
              </c:pt>
              <c:pt idx="18">
                <c:v>84.6</c:v>
              </c:pt>
              <c:pt idx="19">
                <c:v>74</c:v>
              </c:pt>
              <c:pt idx="20">
                <c:v>81.5</c:v>
              </c:pt>
              <c:pt idx="21">
                <c:v>80.400000000000006</c:v>
              </c:pt>
              <c:pt idx="22">
                <c:v>75.3</c:v>
              </c:pt>
              <c:pt idx="23">
                <c:v>82.7</c:v>
              </c:pt>
              <c:pt idx="24">
                <c:v>69.400000000000006</c:v>
              </c:pt>
              <c:pt idx="25">
                <c:v>93</c:v>
              </c:pt>
              <c:pt idx="26">
                <c:v>84.8</c:v>
              </c:pt>
              <c:pt idx="27">
                <c:v>89.6</c:v>
              </c:pt>
              <c:pt idx="28">
                <c:v>74.599999999999994</c:v>
              </c:pt>
              <c:pt idx="29">
                <c:v>91.1</c:v>
              </c:pt>
              <c:pt idx="30">
                <c:v>78.599999999999994</c:v>
              </c:pt>
              <c:pt idx="31">
                <c:v>90.4</c:v>
              </c:pt>
              <c:pt idx="32">
                <c:v>83.3</c:v>
              </c:pt>
              <c:pt idx="33">
                <c:v>69.099999999999994</c:v>
              </c:pt>
              <c:pt idx="34">
                <c:v>84</c:v>
              </c:pt>
              <c:pt idx="35">
                <c:v>75.7</c:v>
              </c:pt>
              <c:pt idx="36">
                <c:v>85.5</c:v>
              </c:pt>
              <c:pt idx="37">
                <c:v>67.400000000000006</c:v>
              </c:pt>
              <c:pt idx="38">
                <c:v>77.400000000000006</c:v>
              </c:pt>
              <c:pt idx="39">
                <c:v>73.5</c:v>
              </c:pt>
              <c:pt idx="40">
                <c:v>80.7</c:v>
              </c:pt>
              <c:pt idx="41">
                <c:v>85.6</c:v>
              </c:pt>
              <c:pt idx="42">
                <c:v>73.8</c:v>
              </c:pt>
              <c:pt idx="43">
                <c:v>87.9</c:v>
              </c:pt>
              <c:pt idx="44">
                <c:v>82.5</c:v>
              </c:pt>
              <c:pt idx="45">
                <c:v>77.2</c:v>
              </c:pt>
              <c:pt idx="46">
                <c:v>82.9</c:v>
              </c:pt>
              <c:pt idx="47">
                <c:v>82.9</c:v>
              </c:pt>
              <c:pt idx="48">
                <c:v>81.7</c:v>
              </c:pt>
              <c:pt idx="49">
                <c:v>87.2</c:v>
              </c:pt>
              <c:pt idx="50">
                <c:v>80.099999999999994</c:v>
              </c:pt>
              <c:pt idx="51">
                <c:v>87.8</c:v>
              </c:pt>
              <c:pt idx="52">
                <c:v>79.599999999999994</c:v>
              </c:pt>
              <c:pt idx="53">
                <c:v>85.5</c:v>
              </c:pt>
              <c:pt idx="54">
                <c:v>83.8</c:v>
              </c:pt>
              <c:pt idx="55">
                <c:v>65.5</c:v>
              </c:pt>
              <c:pt idx="56">
                <c:v>81.2</c:v>
              </c:pt>
              <c:pt idx="57">
                <c:v>78.400000000000006</c:v>
              </c:pt>
              <c:pt idx="58">
                <c:v>89.5</c:v>
              </c:pt>
              <c:pt idx="59">
                <c:v>67.8</c:v>
              </c:pt>
              <c:pt idx="60">
                <c:v>79.099999999999994</c:v>
              </c:pt>
              <c:pt idx="61">
                <c:v>87.8</c:v>
              </c:pt>
              <c:pt idx="62">
                <c:v>84.4</c:v>
              </c:pt>
              <c:pt idx="63">
                <c:v>72.8</c:v>
              </c:pt>
              <c:pt idx="64">
                <c:v>78.3</c:v>
              </c:pt>
              <c:pt idx="65">
                <c:v>74.7</c:v>
              </c:pt>
              <c:pt idx="66">
                <c:v>80.2</c:v>
              </c:pt>
              <c:pt idx="67">
                <c:v>87.3</c:v>
              </c:pt>
              <c:pt idx="68">
                <c:v>82</c:v>
              </c:pt>
              <c:pt idx="69">
                <c:v>77.5</c:v>
              </c:pt>
            </c:numLit>
          </c:yVal>
          <c:smooth val="0"/>
          <c:extLst>
            <c:ext xmlns:c16="http://schemas.microsoft.com/office/drawing/2014/chart" uri="{C3380CC4-5D6E-409C-BE32-E72D297353CC}">
              <c16:uniqueId val="{00000007-8A61-4838-820D-7266789B4AD8}"/>
            </c:ext>
          </c:extLst>
        </c:ser>
        <c:ser>
          <c:idx val="4"/>
          <c:order val="4"/>
          <c:tx>
            <c:v>Before-2</c:v>
          </c:tx>
          <c:spPr>
            <a:ln w="28575">
              <a:noFill/>
            </a:ln>
          </c:spPr>
          <c:marker>
            <c:symbol val="diamond"/>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156"/>
              <c:pt idx="0">
                <c:v>-10</c:v>
              </c:pt>
              <c:pt idx="1">
                <c:v>-11</c:v>
              </c:pt>
              <c:pt idx="2">
                <c:v>-10</c:v>
              </c:pt>
              <c:pt idx="3">
                <c:v>-9</c:v>
              </c:pt>
              <c:pt idx="4">
                <c:v>-10</c:v>
              </c:pt>
              <c:pt idx="5">
                <c:v>-7</c:v>
              </c:pt>
              <c:pt idx="6">
                <c:v>-6</c:v>
              </c:pt>
              <c:pt idx="7">
                <c:v>-6</c:v>
              </c:pt>
              <c:pt idx="8">
                <c:v>-6</c:v>
              </c:pt>
              <c:pt idx="9">
                <c:v>-5</c:v>
              </c:pt>
              <c:pt idx="10">
                <c:v>-6</c:v>
              </c:pt>
              <c:pt idx="11">
                <c:v>-6</c:v>
              </c:pt>
              <c:pt idx="12">
                <c:v>-12</c:v>
              </c:pt>
              <c:pt idx="13">
                <c:v>-12</c:v>
              </c:pt>
              <c:pt idx="14">
                <c:v>-11</c:v>
              </c:pt>
              <c:pt idx="15">
                <c:v>-8</c:v>
              </c:pt>
              <c:pt idx="16">
                <c:v>-7</c:v>
              </c:pt>
              <c:pt idx="17">
                <c:v>-7</c:v>
              </c:pt>
              <c:pt idx="18">
                <c:v>-7</c:v>
              </c:pt>
              <c:pt idx="19">
                <c:v>-9</c:v>
              </c:pt>
              <c:pt idx="20">
                <c:v>-10</c:v>
              </c:pt>
              <c:pt idx="21">
                <c:v>-9</c:v>
              </c:pt>
              <c:pt idx="22">
                <c:v>-8</c:v>
              </c:pt>
              <c:pt idx="23">
                <c:v>-9</c:v>
              </c:pt>
              <c:pt idx="24">
                <c:v>-6</c:v>
              </c:pt>
              <c:pt idx="25">
                <c:v>-5</c:v>
              </c:pt>
              <c:pt idx="26">
                <c:v>-5</c:v>
              </c:pt>
              <c:pt idx="27">
                <c:v>-5</c:v>
              </c:pt>
              <c:pt idx="28">
                <c:v>-4</c:v>
              </c:pt>
              <c:pt idx="29">
                <c:v>-5</c:v>
              </c:pt>
              <c:pt idx="30">
                <c:v>-5</c:v>
              </c:pt>
              <c:pt idx="31">
                <c:v>-11</c:v>
              </c:pt>
              <c:pt idx="32">
                <c:v>-11</c:v>
              </c:pt>
              <c:pt idx="33">
                <c:v>-10</c:v>
              </c:pt>
              <c:pt idx="34">
                <c:v>-7</c:v>
              </c:pt>
              <c:pt idx="35">
                <c:v>-6</c:v>
              </c:pt>
              <c:pt idx="36">
                <c:v>-6</c:v>
              </c:pt>
              <c:pt idx="37">
                <c:v>-6</c:v>
              </c:pt>
              <c:pt idx="38">
                <c:v>-8</c:v>
              </c:pt>
              <c:pt idx="39">
                <c:v>-9</c:v>
              </c:pt>
              <c:pt idx="40">
                <c:v>-8</c:v>
              </c:pt>
              <c:pt idx="41">
                <c:v>-7</c:v>
              </c:pt>
              <c:pt idx="42">
                <c:v>-8</c:v>
              </c:pt>
              <c:pt idx="43">
                <c:v>-5</c:v>
              </c:pt>
              <c:pt idx="44">
                <c:v>-4</c:v>
              </c:pt>
              <c:pt idx="45">
                <c:v>-4</c:v>
              </c:pt>
              <c:pt idx="46">
                <c:v>-4</c:v>
              </c:pt>
              <c:pt idx="47">
                <c:v>-3</c:v>
              </c:pt>
              <c:pt idx="48">
                <c:v>-4</c:v>
              </c:pt>
              <c:pt idx="49">
                <c:v>-4</c:v>
              </c:pt>
              <c:pt idx="50">
                <c:v>-10</c:v>
              </c:pt>
              <c:pt idx="51">
                <c:v>-10</c:v>
              </c:pt>
              <c:pt idx="52">
                <c:v>-9</c:v>
              </c:pt>
              <c:pt idx="53">
                <c:v>-6</c:v>
              </c:pt>
              <c:pt idx="54">
                <c:v>-5</c:v>
              </c:pt>
              <c:pt idx="55">
                <c:v>-5</c:v>
              </c:pt>
              <c:pt idx="56">
                <c:v>-5</c:v>
              </c:pt>
              <c:pt idx="57">
                <c:v>-7</c:v>
              </c:pt>
              <c:pt idx="58">
                <c:v>-8</c:v>
              </c:pt>
              <c:pt idx="59">
                <c:v>-7</c:v>
              </c:pt>
              <c:pt idx="60">
                <c:v>-6</c:v>
              </c:pt>
              <c:pt idx="61">
                <c:v>-7</c:v>
              </c:pt>
              <c:pt idx="62">
                <c:v>-4</c:v>
              </c:pt>
              <c:pt idx="63">
                <c:v>-3</c:v>
              </c:pt>
              <c:pt idx="64">
                <c:v>-3</c:v>
              </c:pt>
              <c:pt idx="65">
                <c:v>-3</c:v>
              </c:pt>
              <c:pt idx="66">
                <c:v>-2</c:v>
              </c:pt>
              <c:pt idx="67">
                <c:v>-3</c:v>
              </c:pt>
              <c:pt idx="68">
                <c:v>-3</c:v>
              </c:pt>
              <c:pt idx="69">
                <c:v>-9</c:v>
              </c:pt>
              <c:pt idx="70">
                <c:v>-9</c:v>
              </c:pt>
              <c:pt idx="71">
                <c:v>-8</c:v>
              </c:pt>
              <c:pt idx="72">
                <c:v>-5</c:v>
              </c:pt>
              <c:pt idx="73">
                <c:v>-4</c:v>
              </c:pt>
              <c:pt idx="74">
                <c:v>-4</c:v>
              </c:pt>
              <c:pt idx="75">
                <c:v>-4</c:v>
              </c:pt>
              <c:pt idx="76">
                <c:v>-6</c:v>
              </c:pt>
              <c:pt idx="77">
                <c:v>-7</c:v>
              </c:pt>
              <c:pt idx="78">
                <c:v>-6</c:v>
              </c:pt>
              <c:pt idx="79">
                <c:v>-5</c:v>
              </c:pt>
              <c:pt idx="80">
                <c:v>-6</c:v>
              </c:pt>
              <c:pt idx="81">
                <c:v>-3</c:v>
              </c:pt>
              <c:pt idx="82">
                <c:v>-2</c:v>
              </c:pt>
              <c:pt idx="83">
                <c:v>-2</c:v>
              </c:pt>
              <c:pt idx="84">
                <c:v>-2</c:v>
              </c:pt>
              <c:pt idx="85">
                <c:v>-1</c:v>
              </c:pt>
              <c:pt idx="86">
                <c:v>-2</c:v>
              </c:pt>
              <c:pt idx="87">
                <c:v>-2</c:v>
              </c:pt>
              <c:pt idx="88">
                <c:v>-8</c:v>
              </c:pt>
              <c:pt idx="89">
                <c:v>-8</c:v>
              </c:pt>
              <c:pt idx="90">
                <c:v>-7</c:v>
              </c:pt>
              <c:pt idx="91">
                <c:v>-4</c:v>
              </c:pt>
              <c:pt idx="92">
                <c:v>-3</c:v>
              </c:pt>
              <c:pt idx="93">
                <c:v>-3</c:v>
              </c:pt>
              <c:pt idx="94">
                <c:v>-3</c:v>
              </c:pt>
              <c:pt idx="95">
                <c:v>-5</c:v>
              </c:pt>
              <c:pt idx="96">
                <c:v>-6</c:v>
              </c:pt>
              <c:pt idx="97">
                <c:v>-5</c:v>
              </c:pt>
              <c:pt idx="98">
                <c:v>-4</c:v>
              </c:pt>
              <c:pt idx="99">
                <c:v>-5</c:v>
              </c:pt>
              <c:pt idx="100">
                <c:v>-2</c:v>
              </c:pt>
              <c:pt idx="101">
                <c:v>-1</c:v>
              </c:pt>
              <c:pt idx="102">
                <c:v>-1</c:v>
              </c:pt>
              <c:pt idx="103">
                <c:v>-1</c:v>
              </c:pt>
              <c:pt idx="104">
                <c:v>-1</c:v>
              </c:pt>
              <c:pt idx="105">
                <c:v>-1</c:v>
              </c:pt>
              <c:pt idx="106">
                <c:v>-7</c:v>
              </c:pt>
              <c:pt idx="107">
                <c:v>-7</c:v>
              </c:pt>
              <c:pt idx="108">
                <c:v>-6</c:v>
              </c:pt>
              <c:pt idx="109">
                <c:v>-3</c:v>
              </c:pt>
              <c:pt idx="110">
                <c:v>-2</c:v>
              </c:pt>
              <c:pt idx="111">
                <c:v>-2</c:v>
              </c:pt>
              <c:pt idx="112">
                <c:v>-2</c:v>
              </c:pt>
              <c:pt idx="113">
                <c:v>-4</c:v>
              </c:pt>
              <c:pt idx="114">
                <c:v>-5</c:v>
              </c:pt>
              <c:pt idx="115">
                <c:v>-4</c:v>
              </c:pt>
              <c:pt idx="116">
                <c:v>-3</c:v>
              </c:pt>
              <c:pt idx="117">
                <c:v>-4</c:v>
              </c:pt>
              <c:pt idx="118">
                <c:v>-1</c:v>
              </c:pt>
              <c:pt idx="119">
                <c:v>-6</c:v>
              </c:pt>
              <c:pt idx="120">
                <c:v>-6</c:v>
              </c:pt>
              <c:pt idx="121">
                <c:v>-5</c:v>
              </c:pt>
              <c:pt idx="122">
                <c:v>-2</c:v>
              </c:pt>
              <c:pt idx="123">
                <c:v>-1</c:v>
              </c:pt>
              <c:pt idx="124">
                <c:v>-1</c:v>
              </c:pt>
              <c:pt idx="125">
                <c:v>-1</c:v>
              </c:pt>
              <c:pt idx="126">
                <c:v>-3</c:v>
              </c:pt>
              <c:pt idx="127">
                <c:v>-4</c:v>
              </c:pt>
              <c:pt idx="128">
                <c:v>-3</c:v>
              </c:pt>
              <c:pt idx="129">
                <c:v>-2</c:v>
              </c:pt>
              <c:pt idx="130">
                <c:v>-3</c:v>
              </c:pt>
              <c:pt idx="131">
                <c:v>-5</c:v>
              </c:pt>
              <c:pt idx="132">
                <c:v>-5</c:v>
              </c:pt>
              <c:pt idx="133">
                <c:v>-4</c:v>
              </c:pt>
              <c:pt idx="134">
                <c:v>-1</c:v>
              </c:pt>
              <c:pt idx="135">
                <c:v>-2</c:v>
              </c:pt>
              <c:pt idx="136">
                <c:v>-3</c:v>
              </c:pt>
              <c:pt idx="137">
                <c:v>-2</c:v>
              </c:pt>
              <c:pt idx="138">
                <c:v>-1</c:v>
              </c:pt>
              <c:pt idx="139">
                <c:v>-2</c:v>
              </c:pt>
              <c:pt idx="140">
                <c:v>-4</c:v>
              </c:pt>
              <c:pt idx="141">
                <c:v>-4</c:v>
              </c:pt>
              <c:pt idx="142">
                <c:v>-3</c:v>
              </c:pt>
              <c:pt idx="143">
                <c:v>-1</c:v>
              </c:pt>
              <c:pt idx="144">
                <c:v>-2</c:v>
              </c:pt>
              <c:pt idx="145">
                <c:v>-1</c:v>
              </c:pt>
              <c:pt idx="146">
                <c:v>-1</c:v>
              </c:pt>
              <c:pt idx="147">
                <c:v>-3</c:v>
              </c:pt>
              <c:pt idx="148">
                <c:v>-3</c:v>
              </c:pt>
              <c:pt idx="149">
                <c:v>-2</c:v>
              </c:pt>
              <c:pt idx="150">
                <c:v>-1</c:v>
              </c:pt>
              <c:pt idx="151">
                <c:v>-2</c:v>
              </c:pt>
              <c:pt idx="152">
                <c:v>-2</c:v>
              </c:pt>
              <c:pt idx="153">
                <c:v>-1</c:v>
              </c:pt>
              <c:pt idx="154">
                <c:v>-1</c:v>
              </c:pt>
              <c:pt idx="155">
                <c:v>-1</c:v>
              </c:pt>
            </c:numLit>
          </c:xVal>
          <c:yVal>
            <c:numLit>
              <c:formatCode>General</c:formatCode>
              <c:ptCount val="156"/>
              <c:pt idx="0">
                <c:v>61.5</c:v>
              </c:pt>
              <c:pt idx="1">
                <c:v>77.400000000000006</c:v>
              </c:pt>
              <c:pt idx="2">
                <c:v>78.3</c:v>
              </c:pt>
              <c:pt idx="3">
                <c:v>80.5</c:v>
              </c:pt>
              <c:pt idx="4">
                <c:v>80.2</c:v>
              </c:pt>
              <c:pt idx="5">
                <c:v>69.099999999999994</c:v>
              </c:pt>
              <c:pt idx="6">
                <c:v>88.2</c:v>
              </c:pt>
              <c:pt idx="7">
                <c:v>87</c:v>
              </c:pt>
              <c:pt idx="8">
                <c:v>83.1</c:v>
              </c:pt>
              <c:pt idx="9">
                <c:v>80.900000000000006</c:v>
              </c:pt>
              <c:pt idx="10">
                <c:v>78.400000000000006</c:v>
              </c:pt>
              <c:pt idx="11">
                <c:v>78.400000000000006</c:v>
              </c:pt>
              <c:pt idx="12">
                <c:v>81.900000000000006</c:v>
              </c:pt>
              <c:pt idx="13">
                <c:v>85.6</c:v>
              </c:pt>
              <c:pt idx="14">
                <c:v>66.099999999999994</c:v>
              </c:pt>
              <c:pt idx="15">
                <c:v>71.099999999999994</c:v>
              </c:pt>
              <c:pt idx="16">
                <c:v>88.4</c:v>
              </c:pt>
              <c:pt idx="17">
                <c:v>75.7</c:v>
              </c:pt>
              <c:pt idx="18">
                <c:v>74.2</c:v>
              </c:pt>
              <c:pt idx="19">
                <c:v>69.3</c:v>
              </c:pt>
              <c:pt idx="20">
                <c:v>77.8</c:v>
              </c:pt>
              <c:pt idx="21">
                <c:v>74.400000000000006</c:v>
              </c:pt>
              <c:pt idx="22">
                <c:v>71.400000000000006</c:v>
              </c:pt>
              <c:pt idx="23">
                <c:v>77</c:v>
              </c:pt>
              <c:pt idx="24">
                <c:v>75</c:v>
              </c:pt>
              <c:pt idx="25">
                <c:v>87.9</c:v>
              </c:pt>
              <c:pt idx="26">
                <c:v>85.3</c:v>
              </c:pt>
              <c:pt idx="27">
                <c:v>87.3</c:v>
              </c:pt>
              <c:pt idx="28">
                <c:v>81</c:v>
              </c:pt>
              <c:pt idx="29">
                <c:v>85.2</c:v>
              </c:pt>
              <c:pt idx="30">
                <c:v>80.400000000000006</c:v>
              </c:pt>
              <c:pt idx="31">
                <c:v>77.5</c:v>
              </c:pt>
              <c:pt idx="32">
                <c:v>85.2</c:v>
              </c:pt>
              <c:pt idx="33">
                <c:v>73</c:v>
              </c:pt>
              <c:pt idx="34">
                <c:v>75</c:v>
              </c:pt>
              <c:pt idx="35">
                <c:v>83.5</c:v>
              </c:pt>
              <c:pt idx="36">
                <c:v>74.400000000000006</c:v>
              </c:pt>
              <c:pt idx="37">
                <c:v>84.6</c:v>
              </c:pt>
              <c:pt idx="38">
                <c:v>62.8</c:v>
              </c:pt>
              <c:pt idx="39">
                <c:v>76.7</c:v>
              </c:pt>
              <c:pt idx="40">
                <c:v>77</c:v>
              </c:pt>
              <c:pt idx="41">
                <c:v>91.7</c:v>
              </c:pt>
              <c:pt idx="42">
                <c:v>74.7</c:v>
              </c:pt>
              <c:pt idx="43">
                <c:v>73.3</c:v>
              </c:pt>
              <c:pt idx="44">
                <c:v>89</c:v>
              </c:pt>
              <c:pt idx="45">
                <c:v>82.5</c:v>
              </c:pt>
              <c:pt idx="46">
                <c:v>83.9</c:v>
              </c:pt>
              <c:pt idx="47">
                <c:v>85</c:v>
              </c:pt>
              <c:pt idx="48">
                <c:v>76.900000000000006</c:v>
              </c:pt>
              <c:pt idx="49">
                <c:v>81.599999999999994</c:v>
              </c:pt>
              <c:pt idx="50">
                <c:v>80.8</c:v>
              </c:pt>
              <c:pt idx="51">
                <c:v>88.4</c:v>
              </c:pt>
              <c:pt idx="52">
                <c:v>77.099999999999994</c:v>
              </c:pt>
              <c:pt idx="53">
                <c:v>79.400000000000006</c:v>
              </c:pt>
              <c:pt idx="54">
                <c:v>81.400000000000006</c:v>
              </c:pt>
              <c:pt idx="55">
                <c:v>79.900000000000006</c:v>
              </c:pt>
              <c:pt idx="56">
                <c:v>73.099999999999994</c:v>
              </c:pt>
              <c:pt idx="57">
                <c:v>73.5</c:v>
              </c:pt>
              <c:pt idx="58">
                <c:v>72.8</c:v>
              </c:pt>
              <c:pt idx="59">
                <c:v>74.900000000000006</c:v>
              </c:pt>
              <c:pt idx="60">
                <c:v>92.5</c:v>
              </c:pt>
              <c:pt idx="61">
                <c:v>80.2</c:v>
              </c:pt>
              <c:pt idx="62">
                <c:v>70</c:v>
              </c:pt>
              <c:pt idx="63">
                <c:v>89.9</c:v>
              </c:pt>
              <c:pt idx="64">
                <c:v>85.4</c:v>
              </c:pt>
              <c:pt idx="65">
                <c:v>92.1</c:v>
              </c:pt>
              <c:pt idx="66">
                <c:v>82.7</c:v>
              </c:pt>
              <c:pt idx="67">
                <c:v>78.8</c:v>
              </c:pt>
              <c:pt idx="68">
                <c:v>82.9</c:v>
              </c:pt>
              <c:pt idx="69">
                <c:v>67.8</c:v>
              </c:pt>
              <c:pt idx="70">
                <c:v>88.7</c:v>
              </c:pt>
              <c:pt idx="71">
                <c:v>75.5</c:v>
              </c:pt>
              <c:pt idx="72">
                <c:v>80.400000000000006</c:v>
              </c:pt>
              <c:pt idx="73">
                <c:v>85.1</c:v>
              </c:pt>
              <c:pt idx="74">
                <c:v>77.099999999999994</c:v>
              </c:pt>
              <c:pt idx="75">
                <c:v>85.6</c:v>
              </c:pt>
              <c:pt idx="76">
                <c:v>69.8</c:v>
              </c:pt>
              <c:pt idx="77">
                <c:v>75.8</c:v>
              </c:pt>
              <c:pt idx="78">
                <c:v>69.599999999999994</c:v>
              </c:pt>
              <c:pt idx="79">
                <c:v>91.4</c:v>
              </c:pt>
              <c:pt idx="80">
                <c:v>82.4</c:v>
              </c:pt>
              <c:pt idx="81">
                <c:v>81.900000000000006</c:v>
              </c:pt>
              <c:pt idx="82">
                <c:v>88.7</c:v>
              </c:pt>
              <c:pt idx="83">
                <c:v>86.3</c:v>
              </c:pt>
              <c:pt idx="84">
                <c:v>88</c:v>
              </c:pt>
              <c:pt idx="85">
                <c:v>84.5</c:v>
              </c:pt>
              <c:pt idx="86">
                <c:v>77.900000000000006</c:v>
              </c:pt>
              <c:pt idx="87">
                <c:v>82.2</c:v>
              </c:pt>
              <c:pt idx="88">
                <c:v>74.7</c:v>
              </c:pt>
              <c:pt idx="89">
                <c:v>89.8</c:v>
              </c:pt>
              <c:pt idx="90">
                <c:v>75.7</c:v>
              </c:pt>
              <c:pt idx="91">
                <c:v>80.5</c:v>
              </c:pt>
              <c:pt idx="92">
                <c:v>86.1</c:v>
              </c:pt>
              <c:pt idx="93">
                <c:v>75.8</c:v>
              </c:pt>
              <c:pt idx="94">
                <c:v>79.599999999999994</c:v>
              </c:pt>
              <c:pt idx="95">
                <c:v>59.9</c:v>
              </c:pt>
              <c:pt idx="96">
                <c:v>81.400000000000006</c:v>
              </c:pt>
              <c:pt idx="97">
                <c:v>72.3</c:v>
              </c:pt>
              <c:pt idx="98">
                <c:v>86.9</c:v>
              </c:pt>
              <c:pt idx="99">
                <c:v>83.2</c:v>
              </c:pt>
              <c:pt idx="100">
                <c:v>79.5</c:v>
              </c:pt>
              <c:pt idx="101">
                <c:v>88.3</c:v>
              </c:pt>
              <c:pt idx="102">
                <c:v>78.7</c:v>
              </c:pt>
              <c:pt idx="103">
                <c:v>86.6</c:v>
              </c:pt>
              <c:pt idx="104">
                <c:v>74.900000000000006</c:v>
              </c:pt>
              <c:pt idx="105">
                <c:v>80.599999999999994</c:v>
              </c:pt>
              <c:pt idx="106">
                <c:v>67.5</c:v>
              </c:pt>
              <c:pt idx="107">
                <c:v>90.5</c:v>
              </c:pt>
              <c:pt idx="108">
                <c:v>72.2</c:v>
              </c:pt>
              <c:pt idx="109">
                <c:v>86.7</c:v>
              </c:pt>
              <c:pt idx="110">
                <c:v>88.4</c:v>
              </c:pt>
              <c:pt idx="111">
                <c:v>76.7</c:v>
              </c:pt>
              <c:pt idx="112">
                <c:v>84.3</c:v>
              </c:pt>
              <c:pt idx="113">
                <c:v>71.7</c:v>
              </c:pt>
              <c:pt idx="114">
                <c:v>79.599999999999994</c:v>
              </c:pt>
              <c:pt idx="115">
                <c:v>75.599999999999994</c:v>
              </c:pt>
              <c:pt idx="116">
                <c:v>88.6</c:v>
              </c:pt>
              <c:pt idx="117">
                <c:v>83.6</c:v>
              </c:pt>
              <c:pt idx="118">
                <c:v>80.3</c:v>
              </c:pt>
              <c:pt idx="119">
                <c:v>75.8</c:v>
              </c:pt>
              <c:pt idx="120">
                <c:v>91</c:v>
              </c:pt>
              <c:pt idx="121">
                <c:v>76.8</c:v>
              </c:pt>
              <c:pt idx="122">
                <c:v>86</c:v>
              </c:pt>
              <c:pt idx="123">
                <c:v>89.6</c:v>
              </c:pt>
              <c:pt idx="124">
                <c:v>77.099999999999994</c:v>
              </c:pt>
              <c:pt idx="125">
                <c:v>83.1</c:v>
              </c:pt>
              <c:pt idx="126">
                <c:v>66.099999999999994</c:v>
              </c:pt>
              <c:pt idx="127">
                <c:v>81.8</c:v>
              </c:pt>
              <c:pt idx="128">
                <c:v>77.400000000000006</c:v>
              </c:pt>
              <c:pt idx="129">
                <c:v>85.6</c:v>
              </c:pt>
              <c:pt idx="130">
                <c:v>84.2</c:v>
              </c:pt>
              <c:pt idx="131">
                <c:v>76.7</c:v>
              </c:pt>
              <c:pt idx="132">
                <c:v>91.9</c:v>
              </c:pt>
              <c:pt idx="133">
                <c:v>75.3</c:v>
              </c:pt>
              <c:pt idx="134">
                <c:v>75.599999999999994</c:v>
              </c:pt>
              <c:pt idx="135">
                <c:v>81.5</c:v>
              </c:pt>
              <c:pt idx="136">
                <c:v>79.099999999999994</c:v>
              </c:pt>
              <c:pt idx="137">
                <c:v>75.7</c:v>
              </c:pt>
              <c:pt idx="138">
                <c:v>85.5</c:v>
              </c:pt>
              <c:pt idx="139">
                <c:v>86.4</c:v>
              </c:pt>
              <c:pt idx="140">
                <c:v>78.5</c:v>
              </c:pt>
              <c:pt idx="141">
                <c:v>93.4</c:v>
              </c:pt>
              <c:pt idx="142">
                <c:v>73.099999999999994</c:v>
              </c:pt>
              <c:pt idx="143">
                <c:v>63.8</c:v>
              </c:pt>
              <c:pt idx="144">
                <c:v>85.2</c:v>
              </c:pt>
              <c:pt idx="145">
                <c:v>80.2</c:v>
              </c:pt>
              <c:pt idx="146">
                <c:v>84.7</c:v>
              </c:pt>
              <c:pt idx="147">
                <c:v>82.5</c:v>
              </c:pt>
              <c:pt idx="148">
                <c:v>92.3</c:v>
              </c:pt>
              <c:pt idx="149">
                <c:v>76.400000000000006</c:v>
              </c:pt>
              <c:pt idx="150">
                <c:v>83.1</c:v>
              </c:pt>
              <c:pt idx="151">
                <c:v>84.6</c:v>
              </c:pt>
              <c:pt idx="152">
                <c:v>91.9</c:v>
              </c:pt>
              <c:pt idx="153">
                <c:v>74.900000000000006</c:v>
              </c:pt>
              <c:pt idx="154">
                <c:v>76.5</c:v>
              </c:pt>
              <c:pt idx="155">
                <c:v>91.8</c:v>
              </c:pt>
            </c:numLit>
          </c:yVal>
          <c:smooth val="0"/>
          <c:extLst>
            <c:ext xmlns:c16="http://schemas.microsoft.com/office/drawing/2014/chart" uri="{C3380CC4-5D6E-409C-BE32-E72D297353CC}">
              <c16:uniqueId val="{00000009-8A61-4838-820D-7266789B4AD8}"/>
            </c:ext>
          </c:extLst>
        </c:ser>
        <c:ser>
          <c:idx val="5"/>
          <c:order val="5"/>
          <c:tx>
            <c:v>Before-3</c:v>
          </c:tx>
          <c:spPr>
            <a:ln w="28575">
              <a:noFill/>
            </a:ln>
          </c:spPr>
          <c:marker>
            <c:symbol val="circle"/>
            <c:size val="4"/>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112"/>
              <c:pt idx="0">
                <c:v>-14</c:v>
              </c:pt>
              <c:pt idx="1">
                <c:v>-14</c:v>
              </c:pt>
              <c:pt idx="2">
                <c:v>-14</c:v>
              </c:pt>
              <c:pt idx="3">
                <c:v>-14</c:v>
              </c:pt>
              <c:pt idx="4">
                <c:v>-14</c:v>
              </c:pt>
              <c:pt idx="5">
                <c:v>-14</c:v>
              </c:pt>
              <c:pt idx="6">
                <c:v>-14</c:v>
              </c:pt>
              <c:pt idx="7">
                <c:v>-14</c:v>
              </c:pt>
              <c:pt idx="8">
                <c:v>-13</c:v>
              </c:pt>
              <c:pt idx="9">
                <c:v>-13</c:v>
              </c:pt>
              <c:pt idx="10">
                <c:v>-13</c:v>
              </c:pt>
              <c:pt idx="11">
                <c:v>-13</c:v>
              </c:pt>
              <c:pt idx="12">
                <c:v>-13</c:v>
              </c:pt>
              <c:pt idx="13">
                <c:v>-13</c:v>
              </c:pt>
              <c:pt idx="14">
                <c:v>-13</c:v>
              </c:pt>
              <c:pt idx="15">
                <c:v>-13</c:v>
              </c:pt>
              <c:pt idx="16">
                <c:v>-12</c:v>
              </c:pt>
              <c:pt idx="17">
                <c:v>-12</c:v>
              </c:pt>
              <c:pt idx="18">
                <c:v>-12</c:v>
              </c:pt>
              <c:pt idx="19">
                <c:v>-12</c:v>
              </c:pt>
              <c:pt idx="20">
                <c:v>-12</c:v>
              </c:pt>
              <c:pt idx="21">
                <c:v>-12</c:v>
              </c:pt>
              <c:pt idx="22">
                <c:v>-12</c:v>
              </c:pt>
              <c:pt idx="23">
                <c:v>-12</c:v>
              </c:pt>
              <c:pt idx="24">
                <c:v>-11</c:v>
              </c:pt>
              <c:pt idx="25">
                <c:v>-11</c:v>
              </c:pt>
              <c:pt idx="26">
                <c:v>-11</c:v>
              </c:pt>
              <c:pt idx="27">
                <c:v>-11</c:v>
              </c:pt>
              <c:pt idx="28">
                <c:v>-11</c:v>
              </c:pt>
              <c:pt idx="29">
                <c:v>-11</c:v>
              </c:pt>
              <c:pt idx="30">
                <c:v>-11</c:v>
              </c:pt>
              <c:pt idx="31">
                <c:v>-11</c:v>
              </c:pt>
              <c:pt idx="32">
                <c:v>-10</c:v>
              </c:pt>
              <c:pt idx="33">
                <c:v>-10</c:v>
              </c:pt>
              <c:pt idx="34">
                <c:v>-10</c:v>
              </c:pt>
              <c:pt idx="35">
                <c:v>-10</c:v>
              </c:pt>
              <c:pt idx="36">
                <c:v>-10</c:v>
              </c:pt>
              <c:pt idx="37">
                <c:v>-10</c:v>
              </c:pt>
              <c:pt idx="38">
                <c:v>-10</c:v>
              </c:pt>
              <c:pt idx="39">
                <c:v>-10</c:v>
              </c:pt>
              <c:pt idx="40">
                <c:v>-9</c:v>
              </c:pt>
              <c:pt idx="41">
                <c:v>-9</c:v>
              </c:pt>
              <c:pt idx="42">
                <c:v>-9</c:v>
              </c:pt>
              <c:pt idx="43">
                <c:v>-9</c:v>
              </c:pt>
              <c:pt idx="44">
                <c:v>-9</c:v>
              </c:pt>
              <c:pt idx="45">
                <c:v>-9</c:v>
              </c:pt>
              <c:pt idx="46">
                <c:v>-9</c:v>
              </c:pt>
              <c:pt idx="47">
                <c:v>-9</c:v>
              </c:pt>
              <c:pt idx="48">
                <c:v>-8</c:v>
              </c:pt>
              <c:pt idx="49">
                <c:v>-8</c:v>
              </c:pt>
              <c:pt idx="50">
                <c:v>-8</c:v>
              </c:pt>
              <c:pt idx="51">
                <c:v>-8</c:v>
              </c:pt>
              <c:pt idx="52">
                <c:v>-8</c:v>
              </c:pt>
              <c:pt idx="53">
                <c:v>-8</c:v>
              </c:pt>
              <c:pt idx="54">
                <c:v>-8</c:v>
              </c:pt>
              <c:pt idx="55">
                <c:v>-8</c:v>
              </c:pt>
              <c:pt idx="56">
                <c:v>-7</c:v>
              </c:pt>
              <c:pt idx="57">
                <c:v>-7</c:v>
              </c:pt>
              <c:pt idx="58">
                <c:v>-7</c:v>
              </c:pt>
              <c:pt idx="59">
                <c:v>-7</c:v>
              </c:pt>
              <c:pt idx="60">
                <c:v>-7</c:v>
              </c:pt>
              <c:pt idx="61">
                <c:v>-7</c:v>
              </c:pt>
              <c:pt idx="62">
                <c:v>-7</c:v>
              </c:pt>
              <c:pt idx="63">
                <c:v>-7</c:v>
              </c:pt>
              <c:pt idx="64">
                <c:v>-6</c:v>
              </c:pt>
              <c:pt idx="65">
                <c:v>-6</c:v>
              </c:pt>
              <c:pt idx="66">
                <c:v>-6</c:v>
              </c:pt>
              <c:pt idx="67">
                <c:v>-6</c:v>
              </c:pt>
              <c:pt idx="68">
                <c:v>-6</c:v>
              </c:pt>
              <c:pt idx="69">
                <c:v>-6</c:v>
              </c:pt>
              <c:pt idx="70">
                <c:v>-6</c:v>
              </c:pt>
              <c:pt idx="71">
                <c:v>-6</c:v>
              </c:pt>
              <c:pt idx="72">
                <c:v>-5</c:v>
              </c:pt>
              <c:pt idx="73">
                <c:v>-5</c:v>
              </c:pt>
              <c:pt idx="74">
                <c:v>-5</c:v>
              </c:pt>
              <c:pt idx="75">
                <c:v>-5</c:v>
              </c:pt>
              <c:pt idx="76">
                <c:v>-5</c:v>
              </c:pt>
              <c:pt idx="77">
                <c:v>-5</c:v>
              </c:pt>
              <c:pt idx="78">
                <c:v>-5</c:v>
              </c:pt>
              <c:pt idx="79">
                <c:v>-5</c:v>
              </c:pt>
              <c:pt idx="80">
                <c:v>-4</c:v>
              </c:pt>
              <c:pt idx="81">
                <c:v>-4</c:v>
              </c:pt>
              <c:pt idx="82">
                <c:v>-4</c:v>
              </c:pt>
              <c:pt idx="83">
                <c:v>-4</c:v>
              </c:pt>
              <c:pt idx="84">
                <c:v>-4</c:v>
              </c:pt>
              <c:pt idx="85">
                <c:v>-4</c:v>
              </c:pt>
              <c:pt idx="86">
                <c:v>-4</c:v>
              </c:pt>
              <c:pt idx="87">
                <c:v>-4</c:v>
              </c:pt>
              <c:pt idx="88">
                <c:v>-3</c:v>
              </c:pt>
              <c:pt idx="89">
                <c:v>-3</c:v>
              </c:pt>
              <c:pt idx="90">
                <c:v>-3</c:v>
              </c:pt>
              <c:pt idx="91">
                <c:v>-3</c:v>
              </c:pt>
              <c:pt idx="92">
                <c:v>-3</c:v>
              </c:pt>
              <c:pt idx="93">
                <c:v>-3</c:v>
              </c:pt>
              <c:pt idx="94">
                <c:v>-3</c:v>
              </c:pt>
              <c:pt idx="95">
                <c:v>-3</c:v>
              </c:pt>
              <c:pt idx="96">
                <c:v>-2</c:v>
              </c:pt>
              <c:pt idx="97">
                <c:v>-2</c:v>
              </c:pt>
              <c:pt idx="98">
                <c:v>-2</c:v>
              </c:pt>
              <c:pt idx="99">
                <c:v>-2</c:v>
              </c:pt>
              <c:pt idx="100">
                <c:v>-2</c:v>
              </c:pt>
              <c:pt idx="101">
                <c:v>-2</c:v>
              </c:pt>
              <c:pt idx="102">
                <c:v>-2</c:v>
              </c:pt>
              <c:pt idx="103">
                <c:v>-2</c:v>
              </c:pt>
              <c:pt idx="104">
                <c:v>-1</c:v>
              </c:pt>
              <c:pt idx="105">
                <c:v>-1</c:v>
              </c:pt>
              <c:pt idx="106">
                <c:v>-1</c:v>
              </c:pt>
              <c:pt idx="107">
                <c:v>-1</c:v>
              </c:pt>
              <c:pt idx="108">
                <c:v>-1</c:v>
              </c:pt>
              <c:pt idx="109">
                <c:v>-1</c:v>
              </c:pt>
              <c:pt idx="110">
                <c:v>-1</c:v>
              </c:pt>
              <c:pt idx="111">
                <c:v>-1</c:v>
              </c:pt>
            </c:numLit>
          </c:xVal>
          <c:yVal>
            <c:numLit>
              <c:formatCode>General</c:formatCode>
              <c:ptCount val="112"/>
              <c:pt idx="0">
                <c:v>87.8</c:v>
              </c:pt>
              <c:pt idx="1">
                <c:v>80.400000000000006</c:v>
              </c:pt>
              <c:pt idx="2">
                <c:v>86.5</c:v>
              </c:pt>
              <c:pt idx="3">
                <c:v>72.099999999999994</c:v>
              </c:pt>
              <c:pt idx="4">
                <c:v>80.900000000000006</c:v>
              </c:pt>
              <c:pt idx="5">
                <c:v>90.7</c:v>
              </c:pt>
              <c:pt idx="6">
                <c:v>82.2</c:v>
              </c:pt>
              <c:pt idx="7">
                <c:v>83.2</c:v>
              </c:pt>
              <c:pt idx="8">
                <c:v>84.6</c:v>
              </c:pt>
              <c:pt idx="9">
                <c:v>78.099999999999994</c:v>
              </c:pt>
              <c:pt idx="10">
                <c:v>88.8</c:v>
              </c:pt>
              <c:pt idx="11">
                <c:v>79.099999999999994</c:v>
              </c:pt>
              <c:pt idx="12">
                <c:v>79.599999999999994</c:v>
              </c:pt>
              <c:pt idx="13">
                <c:v>94.2</c:v>
              </c:pt>
              <c:pt idx="14">
                <c:v>87.8</c:v>
              </c:pt>
              <c:pt idx="15">
                <c:v>84.3</c:v>
              </c:pt>
              <c:pt idx="16">
                <c:v>82.5</c:v>
              </c:pt>
              <c:pt idx="17">
                <c:v>82.9</c:v>
              </c:pt>
              <c:pt idx="18">
                <c:v>90.1</c:v>
              </c:pt>
              <c:pt idx="19">
                <c:v>75.400000000000006</c:v>
              </c:pt>
              <c:pt idx="20">
                <c:v>78.2</c:v>
              </c:pt>
              <c:pt idx="21">
                <c:v>92</c:v>
              </c:pt>
              <c:pt idx="22">
                <c:v>84.9</c:v>
              </c:pt>
              <c:pt idx="23">
                <c:v>80</c:v>
              </c:pt>
              <c:pt idx="24">
                <c:v>85.2</c:v>
              </c:pt>
              <c:pt idx="25">
                <c:v>81.5</c:v>
              </c:pt>
              <c:pt idx="26">
                <c:v>92.2</c:v>
              </c:pt>
              <c:pt idx="27">
                <c:v>73.8</c:v>
              </c:pt>
              <c:pt idx="28">
                <c:v>72.2</c:v>
              </c:pt>
              <c:pt idx="29">
                <c:v>89</c:v>
              </c:pt>
              <c:pt idx="30">
                <c:v>91.7</c:v>
              </c:pt>
              <c:pt idx="31">
                <c:v>81.599999999999994</c:v>
              </c:pt>
              <c:pt idx="32">
                <c:v>84.5</c:v>
              </c:pt>
              <c:pt idx="33">
                <c:v>80.099999999999994</c:v>
              </c:pt>
              <c:pt idx="34">
                <c:v>86.9</c:v>
              </c:pt>
              <c:pt idx="35">
                <c:v>76</c:v>
              </c:pt>
              <c:pt idx="36">
                <c:v>68.8</c:v>
              </c:pt>
              <c:pt idx="37">
                <c:v>88.1</c:v>
              </c:pt>
              <c:pt idx="38">
                <c:v>90.2</c:v>
              </c:pt>
              <c:pt idx="39">
                <c:v>85.4</c:v>
              </c:pt>
              <c:pt idx="40">
                <c:v>85.8</c:v>
              </c:pt>
              <c:pt idx="41">
                <c:v>76.7</c:v>
              </c:pt>
              <c:pt idx="42">
                <c:v>91.6</c:v>
              </c:pt>
              <c:pt idx="43">
                <c:v>78.8</c:v>
              </c:pt>
              <c:pt idx="44">
                <c:v>79.7</c:v>
              </c:pt>
              <c:pt idx="45">
                <c:v>87</c:v>
              </c:pt>
              <c:pt idx="46">
                <c:v>88.7</c:v>
              </c:pt>
              <c:pt idx="47">
                <c:v>86.8</c:v>
              </c:pt>
              <c:pt idx="48">
                <c:v>84.4</c:v>
              </c:pt>
              <c:pt idx="49">
                <c:v>85.5</c:v>
              </c:pt>
              <c:pt idx="50">
                <c:v>89.2</c:v>
              </c:pt>
              <c:pt idx="51">
                <c:v>79.2</c:v>
              </c:pt>
              <c:pt idx="52">
                <c:v>77.5</c:v>
              </c:pt>
              <c:pt idx="53">
                <c:v>86.3</c:v>
              </c:pt>
              <c:pt idx="54">
                <c:v>88.3</c:v>
              </c:pt>
              <c:pt idx="55">
                <c:v>86.6</c:v>
              </c:pt>
              <c:pt idx="56">
                <c:v>83.3</c:v>
              </c:pt>
              <c:pt idx="57">
                <c:v>85.6</c:v>
              </c:pt>
              <c:pt idx="58">
                <c:v>86.8</c:v>
              </c:pt>
              <c:pt idx="59">
                <c:v>75.2</c:v>
              </c:pt>
              <c:pt idx="60">
                <c:v>85.3</c:v>
              </c:pt>
              <c:pt idx="61">
                <c:v>89.4</c:v>
              </c:pt>
              <c:pt idx="62">
                <c:v>86.1</c:v>
              </c:pt>
              <c:pt idx="63">
                <c:v>83.5</c:v>
              </c:pt>
              <c:pt idx="64">
                <c:v>83.7</c:v>
              </c:pt>
              <c:pt idx="65">
                <c:v>70</c:v>
              </c:pt>
              <c:pt idx="66">
                <c:v>86.6</c:v>
              </c:pt>
              <c:pt idx="67">
                <c:v>77.599999999999994</c:v>
              </c:pt>
              <c:pt idx="68">
                <c:v>84.2</c:v>
              </c:pt>
              <c:pt idx="69">
                <c:v>91.2</c:v>
              </c:pt>
              <c:pt idx="70">
                <c:v>82.1</c:v>
              </c:pt>
              <c:pt idx="71">
                <c:v>84.8</c:v>
              </c:pt>
              <c:pt idx="72">
                <c:v>82.3</c:v>
              </c:pt>
              <c:pt idx="73">
                <c:v>79.8</c:v>
              </c:pt>
              <c:pt idx="74">
                <c:v>89.7</c:v>
              </c:pt>
              <c:pt idx="75">
                <c:v>80.8</c:v>
              </c:pt>
              <c:pt idx="76">
                <c:v>77.3</c:v>
              </c:pt>
              <c:pt idx="77">
                <c:v>91.1</c:v>
              </c:pt>
              <c:pt idx="78">
                <c:v>87.4</c:v>
              </c:pt>
              <c:pt idx="79">
                <c:v>83.2</c:v>
              </c:pt>
              <c:pt idx="80">
                <c:v>81.3</c:v>
              </c:pt>
              <c:pt idx="81">
                <c:v>87.7</c:v>
              </c:pt>
              <c:pt idx="82">
                <c:v>82.1</c:v>
              </c:pt>
              <c:pt idx="83">
                <c:v>78.900000000000006</c:v>
              </c:pt>
              <c:pt idx="84">
                <c:v>81.7</c:v>
              </c:pt>
              <c:pt idx="85">
                <c:v>90.7</c:v>
              </c:pt>
              <c:pt idx="86">
                <c:v>89</c:v>
              </c:pt>
              <c:pt idx="87">
                <c:v>83.4</c:v>
              </c:pt>
              <c:pt idx="88">
                <c:v>81.400000000000006</c:v>
              </c:pt>
              <c:pt idx="89">
                <c:v>83.2</c:v>
              </c:pt>
              <c:pt idx="90">
                <c:v>89.3</c:v>
              </c:pt>
              <c:pt idx="91">
                <c:v>78.099999999999994</c:v>
              </c:pt>
              <c:pt idx="92">
                <c:v>81.900000000000006</c:v>
              </c:pt>
              <c:pt idx="93">
                <c:v>90.9</c:v>
              </c:pt>
              <c:pt idx="94">
                <c:v>89.7</c:v>
              </c:pt>
              <c:pt idx="95">
                <c:v>81.900000000000006</c:v>
              </c:pt>
              <c:pt idx="96">
                <c:v>83.3</c:v>
              </c:pt>
              <c:pt idx="97">
                <c:v>92.7</c:v>
              </c:pt>
              <c:pt idx="98">
                <c:v>85.5</c:v>
              </c:pt>
              <c:pt idx="99">
                <c:v>81</c:v>
              </c:pt>
              <c:pt idx="100">
                <c:v>79.5</c:v>
              </c:pt>
              <c:pt idx="101">
                <c:v>90.1</c:v>
              </c:pt>
              <c:pt idx="102">
                <c:v>96.1</c:v>
              </c:pt>
              <c:pt idx="103">
                <c:v>83.4</c:v>
              </c:pt>
              <c:pt idx="104">
                <c:v>83.2</c:v>
              </c:pt>
              <c:pt idx="105">
                <c:v>91.6</c:v>
              </c:pt>
              <c:pt idx="106">
                <c:v>87</c:v>
              </c:pt>
              <c:pt idx="107">
                <c:v>87.7</c:v>
              </c:pt>
              <c:pt idx="108">
                <c:v>81.7</c:v>
              </c:pt>
              <c:pt idx="109">
                <c:v>92.8</c:v>
              </c:pt>
              <c:pt idx="110">
                <c:v>93.6</c:v>
              </c:pt>
              <c:pt idx="111">
                <c:v>88.6</c:v>
              </c:pt>
            </c:numLit>
          </c:yVal>
          <c:smooth val="0"/>
          <c:extLst>
            <c:ext xmlns:c16="http://schemas.microsoft.com/office/drawing/2014/chart" uri="{C3380CC4-5D6E-409C-BE32-E72D297353CC}">
              <c16:uniqueId val="{0000000B-8A61-4838-820D-7266789B4AD8}"/>
            </c:ext>
          </c:extLst>
        </c:ser>
        <c:dLbls>
          <c:showLegendKey val="0"/>
          <c:showVal val="0"/>
          <c:showCatName val="0"/>
          <c:showSerName val="0"/>
          <c:showPercent val="0"/>
          <c:showBubbleSize val="0"/>
        </c:dLbls>
        <c:axId val="100010944"/>
        <c:axId val="100232408"/>
      </c:scatterChart>
      <c:valAx>
        <c:axId val="100010944"/>
        <c:scaling>
          <c:orientation val="minMax"/>
          <c:max val="25"/>
          <c:min val="-1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232408"/>
        <c:crossesAt val="-10"/>
        <c:crossBetween val="midCat"/>
      </c:valAx>
      <c:valAx>
        <c:axId val="100232408"/>
        <c:scaling>
          <c:orientation val="minMax"/>
          <c:max val="10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010944"/>
        <c:crossesAt val="-10"/>
        <c:crossBetween val="midCat"/>
      </c:valAx>
      <c:spPr>
        <a:no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485775</xdr:colOff>
      <xdr:row>0</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0"/>
  <sheetViews>
    <sheetView tabSelected="1" zoomScaleNormal="100" zoomScaleSheetLayoutView="100" workbookViewId="0">
      <selection sqref="A1:G1"/>
    </sheetView>
  </sheetViews>
  <sheetFormatPr defaultColWidth="19.28515625" defaultRowHeight="15" x14ac:dyDescent="0.25"/>
  <cols>
    <col min="1" max="2" width="10.7109375" style="7" customWidth="1"/>
    <col min="3" max="3" width="18.140625" style="7" customWidth="1"/>
    <col min="4" max="4" width="14.42578125" style="7" bestFit="1" customWidth="1"/>
    <col min="5" max="5" width="15.5703125" style="7" customWidth="1"/>
    <col min="6" max="6" width="14.42578125" style="7" customWidth="1"/>
    <col min="7" max="7" width="16.140625" style="7" bestFit="1" customWidth="1"/>
    <col min="8" max="16384" width="19.28515625" style="7"/>
  </cols>
  <sheetData>
    <row r="1" spans="1:7" ht="18.75" x14ac:dyDescent="0.25">
      <c r="A1" s="495" t="s">
        <v>0</v>
      </c>
      <c r="B1" s="495"/>
      <c r="C1" s="495"/>
      <c r="D1" s="495"/>
      <c r="E1" s="495"/>
      <c r="F1" s="495"/>
      <c r="G1" s="495"/>
    </row>
    <row r="2" spans="1:7" ht="18.75" x14ac:dyDescent="0.3">
      <c r="A2" s="496" t="s">
        <v>1</v>
      </c>
      <c r="B2" s="496"/>
      <c r="C2" s="496"/>
      <c r="D2" s="496"/>
      <c r="E2" s="496"/>
      <c r="F2" s="496"/>
      <c r="G2" s="496"/>
    </row>
    <row r="3" spans="1:7" ht="18.75" x14ac:dyDescent="0.3">
      <c r="A3" s="103"/>
      <c r="B3" s="103"/>
      <c r="C3" s="103"/>
      <c r="D3" s="103"/>
      <c r="E3" s="103"/>
      <c r="F3" s="103"/>
      <c r="G3" s="103"/>
    </row>
    <row r="4" spans="1:7" s="8" customFormat="1" ht="57" x14ac:dyDescent="0.2">
      <c r="A4" s="318" t="s">
        <v>2</v>
      </c>
      <c r="B4" s="319" t="s">
        <v>3</v>
      </c>
      <c r="C4" s="319" t="s">
        <v>4</v>
      </c>
      <c r="D4" s="320" t="s">
        <v>5</v>
      </c>
      <c r="E4" s="319" t="s">
        <v>6</v>
      </c>
      <c r="F4" s="320" t="s">
        <v>7</v>
      </c>
      <c r="G4" s="321" t="s">
        <v>8</v>
      </c>
    </row>
    <row r="5" spans="1:7" x14ac:dyDescent="0.25">
      <c r="A5" s="322" t="s">
        <v>9</v>
      </c>
      <c r="B5" s="104">
        <v>1983</v>
      </c>
      <c r="C5" s="105">
        <v>85.8</v>
      </c>
      <c r="D5" s="106">
        <v>78.400000000000006</v>
      </c>
      <c r="E5" s="105">
        <v>91.4</v>
      </c>
      <c r="F5" s="106">
        <v>7.4</v>
      </c>
      <c r="G5" s="323">
        <v>8.6</v>
      </c>
    </row>
    <row r="6" spans="1:7" hidden="1" x14ac:dyDescent="0.25">
      <c r="A6" s="324" t="s">
        <v>10</v>
      </c>
      <c r="B6" s="107">
        <v>1984</v>
      </c>
      <c r="C6" s="108">
        <v>86</v>
      </c>
      <c r="D6" s="109">
        <v>78.900000000000006</v>
      </c>
      <c r="E6" s="108">
        <v>91.8</v>
      </c>
      <c r="F6" s="109">
        <v>7.1</v>
      </c>
      <c r="G6" s="325">
        <v>8.1999999999999993</v>
      </c>
    </row>
    <row r="7" spans="1:7" hidden="1" x14ac:dyDescent="0.25">
      <c r="A7" s="324" t="s">
        <v>11</v>
      </c>
      <c r="B7" s="107">
        <v>1984</v>
      </c>
      <c r="C7" s="108">
        <v>86.6</v>
      </c>
      <c r="D7" s="109">
        <v>79.3</v>
      </c>
      <c r="E7" s="108">
        <v>91.5704387990762</v>
      </c>
      <c r="F7" s="109">
        <v>7.3</v>
      </c>
      <c r="G7" s="325">
        <v>8.4295612009237892</v>
      </c>
    </row>
    <row r="8" spans="1:7" x14ac:dyDescent="0.25">
      <c r="A8" s="322" t="s">
        <v>9</v>
      </c>
      <c r="B8" s="104">
        <v>1984</v>
      </c>
      <c r="C8" s="105">
        <v>87.4</v>
      </c>
      <c r="D8" s="106">
        <v>79.900000000000006</v>
      </c>
      <c r="E8" s="105">
        <v>91.4187643020595</v>
      </c>
      <c r="F8" s="106">
        <v>7.5</v>
      </c>
      <c r="G8" s="323">
        <v>8.5812356979404996</v>
      </c>
    </row>
    <row r="9" spans="1:7" hidden="1" x14ac:dyDescent="0.25">
      <c r="A9" s="324" t="s">
        <v>10</v>
      </c>
      <c r="B9" s="107">
        <v>1985</v>
      </c>
      <c r="C9" s="108">
        <v>87.4</v>
      </c>
      <c r="D9" s="109">
        <v>80.2</v>
      </c>
      <c r="E9" s="108">
        <v>91.762013729977099</v>
      </c>
      <c r="F9" s="109">
        <v>7.2</v>
      </c>
      <c r="G9" s="325">
        <v>8.2379862700228799</v>
      </c>
    </row>
    <row r="10" spans="1:7" hidden="1" x14ac:dyDescent="0.25">
      <c r="A10" s="324" t="s">
        <v>11</v>
      </c>
      <c r="B10" s="107">
        <v>1985</v>
      </c>
      <c r="C10" s="108">
        <v>88.2</v>
      </c>
      <c r="D10" s="109">
        <v>81</v>
      </c>
      <c r="E10" s="108">
        <v>91.836734693877602</v>
      </c>
      <c r="F10" s="109">
        <v>7.2</v>
      </c>
      <c r="G10" s="325">
        <v>8.1632653061224492</v>
      </c>
    </row>
    <row r="11" spans="1:7" x14ac:dyDescent="0.25">
      <c r="A11" s="322" t="s">
        <v>9</v>
      </c>
      <c r="B11" s="104">
        <v>1985</v>
      </c>
      <c r="C11" s="105">
        <v>88.8</v>
      </c>
      <c r="D11" s="106">
        <v>81.599999999999994</v>
      </c>
      <c r="E11" s="105">
        <v>91.891891891891902</v>
      </c>
      <c r="F11" s="106">
        <v>7.2</v>
      </c>
      <c r="G11" s="323">
        <v>8.1081081081081106</v>
      </c>
    </row>
    <row r="12" spans="1:7" hidden="1" x14ac:dyDescent="0.25">
      <c r="A12" s="324" t="s">
        <v>10</v>
      </c>
      <c r="B12" s="107">
        <v>1986</v>
      </c>
      <c r="C12" s="108">
        <v>89</v>
      </c>
      <c r="D12" s="109">
        <v>82.1</v>
      </c>
      <c r="E12" s="108">
        <v>92.247191011235998</v>
      </c>
      <c r="F12" s="109">
        <v>6.9</v>
      </c>
      <c r="G12" s="325">
        <v>7.7528089887640501</v>
      </c>
    </row>
    <row r="13" spans="1:7" hidden="1" x14ac:dyDescent="0.25">
      <c r="A13" s="324" t="s">
        <v>11</v>
      </c>
      <c r="B13" s="107">
        <v>1986</v>
      </c>
      <c r="C13" s="108">
        <v>89.5</v>
      </c>
      <c r="D13" s="109">
        <v>82.5</v>
      </c>
      <c r="E13" s="108">
        <v>92.1787709497207</v>
      </c>
      <c r="F13" s="109">
        <v>7</v>
      </c>
      <c r="G13" s="325">
        <v>7.8212290502793298</v>
      </c>
    </row>
    <row r="14" spans="1:7" x14ac:dyDescent="0.25">
      <c r="A14" s="322" t="s">
        <v>9</v>
      </c>
      <c r="B14" s="104">
        <v>1986</v>
      </c>
      <c r="C14" s="105">
        <v>89.9</v>
      </c>
      <c r="D14" s="106">
        <v>83.1</v>
      </c>
      <c r="E14" s="105">
        <v>92.436040044493893</v>
      </c>
      <c r="F14" s="106">
        <v>6.8</v>
      </c>
      <c r="G14" s="323">
        <v>7.5639599555061192</v>
      </c>
    </row>
    <row r="15" spans="1:7" hidden="1" x14ac:dyDescent="0.25">
      <c r="A15" s="324" t="s">
        <v>10</v>
      </c>
      <c r="B15" s="107">
        <v>1987</v>
      </c>
      <c r="C15" s="108">
        <v>90.2</v>
      </c>
      <c r="D15" s="109">
        <v>83.4</v>
      </c>
      <c r="E15" s="108">
        <v>92.461197339246098</v>
      </c>
      <c r="F15" s="109">
        <v>6.8</v>
      </c>
      <c r="G15" s="325">
        <v>7.5388026607538796</v>
      </c>
    </row>
    <row r="16" spans="1:7" hidden="1" x14ac:dyDescent="0.25">
      <c r="A16" s="324" t="s">
        <v>11</v>
      </c>
      <c r="B16" s="107">
        <v>1987</v>
      </c>
      <c r="C16" s="108">
        <v>90.7</v>
      </c>
      <c r="D16" s="109">
        <v>83.7</v>
      </c>
      <c r="E16" s="108">
        <v>92.282249173098094</v>
      </c>
      <c r="F16" s="109">
        <v>7</v>
      </c>
      <c r="G16" s="325">
        <v>7.7177508269018702</v>
      </c>
    </row>
    <row r="17" spans="1:7" x14ac:dyDescent="0.25">
      <c r="A17" s="322" t="s">
        <v>9</v>
      </c>
      <c r="B17" s="104">
        <v>1987</v>
      </c>
      <c r="C17" s="105">
        <v>91.3</v>
      </c>
      <c r="D17" s="106">
        <v>84.3</v>
      </c>
      <c r="E17" s="105">
        <v>92.332968236582701</v>
      </c>
      <c r="F17" s="106">
        <v>7</v>
      </c>
      <c r="G17" s="323">
        <v>7.6670317634172998</v>
      </c>
    </row>
    <row r="18" spans="1:7" hidden="1" x14ac:dyDescent="0.25">
      <c r="A18" s="324" t="s">
        <v>10</v>
      </c>
      <c r="B18" s="107">
        <v>1988</v>
      </c>
      <c r="C18" s="108">
        <v>91.8</v>
      </c>
      <c r="D18" s="109">
        <v>85.3</v>
      </c>
      <c r="E18" s="108">
        <v>92.919389978213502</v>
      </c>
      <c r="F18" s="109">
        <v>6.5</v>
      </c>
      <c r="G18" s="325">
        <v>7.08061002178649</v>
      </c>
    </row>
    <row r="19" spans="1:7" hidden="1" x14ac:dyDescent="0.25">
      <c r="A19" s="324" t="s">
        <v>11</v>
      </c>
      <c r="B19" s="107">
        <v>1988</v>
      </c>
      <c r="C19" s="108">
        <v>92.4</v>
      </c>
      <c r="D19" s="109">
        <v>85.7</v>
      </c>
      <c r="E19" s="108">
        <v>92.8</v>
      </c>
      <c r="F19" s="109">
        <v>6.7</v>
      </c>
      <c r="G19" s="325">
        <v>7.2</v>
      </c>
    </row>
    <row r="20" spans="1:7" x14ac:dyDescent="0.25">
      <c r="A20" s="322" t="s">
        <v>9</v>
      </c>
      <c r="B20" s="104">
        <v>1988</v>
      </c>
      <c r="C20" s="105">
        <v>92.6</v>
      </c>
      <c r="D20" s="106">
        <v>85.7</v>
      </c>
      <c r="E20" s="105">
        <v>92.548596112311003</v>
      </c>
      <c r="F20" s="106">
        <v>6.9</v>
      </c>
      <c r="G20" s="323">
        <v>7.4514038876889801</v>
      </c>
    </row>
    <row r="21" spans="1:7" hidden="1" x14ac:dyDescent="0.25">
      <c r="A21" s="324" t="s">
        <v>10</v>
      </c>
      <c r="B21" s="107">
        <v>1989</v>
      </c>
      <c r="C21" s="108">
        <v>93.6</v>
      </c>
      <c r="D21" s="109">
        <v>87</v>
      </c>
      <c r="E21" s="108">
        <v>93</v>
      </c>
      <c r="F21" s="109">
        <v>6.6</v>
      </c>
      <c r="G21" s="325">
        <v>7</v>
      </c>
    </row>
    <row r="22" spans="1:7" hidden="1" x14ac:dyDescent="0.25">
      <c r="A22" s="324" t="s">
        <v>11</v>
      </c>
      <c r="B22" s="107">
        <v>1989</v>
      </c>
      <c r="C22" s="108">
        <v>93.8</v>
      </c>
      <c r="D22" s="109">
        <v>87.5</v>
      </c>
      <c r="E22" s="108">
        <v>93.283582089552198</v>
      </c>
      <c r="F22" s="109">
        <v>6.3</v>
      </c>
      <c r="G22" s="325">
        <v>6.7164179104477597</v>
      </c>
    </row>
    <row r="23" spans="1:7" x14ac:dyDescent="0.25">
      <c r="A23" s="322" t="s">
        <v>9</v>
      </c>
      <c r="B23" s="104">
        <v>1989</v>
      </c>
      <c r="C23" s="105">
        <v>93.9</v>
      </c>
      <c r="D23" s="106">
        <v>87.3</v>
      </c>
      <c r="E23" s="105">
        <v>92.971246006389791</v>
      </c>
      <c r="F23" s="106">
        <v>6.6</v>
      </c>
      <c r="G23" s="323">
        <v>7.0287539936102208</v>
      </c>
    </row>
    <row r="24" spans="1:7" hidden="1" x14ac:dyDescent="0.25">
      <c r="A24" s="324" t="s">
        <v>10</v>
      </c>
      <c r="B24" s="107">
        <v>1990</v>
      </c>
      <c r="C24" s="108">
        <v>94.2</v>
      </c>
      <c r="D24" s="109">
        <v>87.9</v>
      </c>
      <c r="E24" s="108">
        <v>93.312101910828005</v>
      </c>
      <c r="F24" s="109">
        <v>6.3</v>
      </c>
      <c r="G24" s="325">
        <v>6.6878980891719699</v>
      </c>
    </row>
    <row r="25" spans="1:7" hidden="1" x14ac:dyDescent="0.25">
      <c r="A25" s="324" t="s">
        <v>11</v>
      </c>
      <c r="B25" s="107">
        <v>1990</v>
      </c>
      <c r="C25" s="108">
        <v>94.8</v>
      </c>
      <c r="D25" s="109">
        <v>88.4</v>
      </c>
      <c r="E25" s="108">
        <v>93.3</v>
      </c>
      <c r="F25" s="109">
        <v>6.4</v>
      </c>
      <c r="G25" s="325">
        <v>6.7</v>
      </c>
    </row>
    <row r="26" spans="1:7" x14ac:dyDescent="0.25">
      <c r="A26" s="322" t="s">
        <v>9</v>
      </c>
      <c r="B26" s="104">
        <v>1990</v>
      </c>
      <c r="C26" s="105">
        <v>94.7</v>
      </c>
      <c r="D26" s="106">
        <v>88.4</v>
      </c>
      <c r="E26" s="105">
        <v>93.347412882787793</v>
      </c>
      <c r="F26" s="106">
        <v>6.3</v>
      </c>
      <c r="G26" s="323">
        <v>6.6525871172122493</v>
      </c>
    </row>
    <row r="27" spans="1:7" hidden="1" x14ac:dyDescent="0.25">
      <c r="A27" s="324" t="s">
        <v>10</v>
      </c>
      <c r="B27" s="107">
        <v>1991</v>
      </c>
      <c r="C27" s="108">
        <v>95.3</v>
      </c>
      <c r="D27" s="109">
        <v>89.2</v>
      </c>
      <c r="E27" s="108">
        <v>93.599160545645304</v>
      </c>
      <c r="F27" s="109">
        <v>6.1</v>
      </c>
      <c r="G27" s="325">
        <v>6.4008394543546707</v>
      </c>
    </row>
    <row r="28" spans="1:7" hidden="1" x14ac:dyDescent="0.25">
      <c r="A28" s="324" t="s">
        <v>11</v>
      </c>
      <c r="B28" s="107">
        <v>1991</v>
      </c>
      <c r="C28" s="108">
        <v>95.5</v>
      </c>
      <c r="D28" s="109">
        <v>89.1</v>
      </c>
      <c r="E28" s="108">
        <v>93.298429319371706</v>
      </c>
      <c r="F28" s="109">
        <v>6.4</v>
      </c>
      <c r="G28" s="325">
        <v>6.7015706806282704</v>
      </c>
    </row>
    <row r="29" spans="1:7" x14ac:dyDescent="0.25">
      <c r="A29" s="322" t="s">
        <v>9</v>
      </c>
      <c r="B29" s="104">
        <v>1991</v>
      </c>
      <c r="C29" s="105">
        <v>95.7</v>
      </c>
      <c r="D29" s="106">
        <v>89.4</v>
      </c>
      <c r="E29" s="105">
        <v>93.416927899686499</v>
      </c>
      <c r="F29" s="106">
        <v>6.3</v>
      </c>
      <c r="G29" s="323">
        <v>6.5830721003134807</v>
      </c>
    </row>
    <row r="30" spans="1:7" hidden="1" x14ac:dyDescent="0.25">
      <c r="A30" s="324" t="s">
        <v>10</v>
      </c>
      <c r="B30" s="107">
        <v>1992</v>
      </c>
      <c r="C30" s="108">
        <v>96.6</v>
      </c>
      <c r="D30" s="109">
        <v>90.7</v>
      </c>
      <c r="E30" s="108">
        <v>93.892339544513504</v>
      </c>
      <c r="F30" s="109">
        <v>5.9</v>
      </c>
      <c r="G30" s="325">
        <v>6.1076604554865401</v>
      </c>
    </row>
    <row r="31" spans="1:7" hidden="1" x14ac:dyDescent="0.25">
      <c r="A31" s="324" t="s">
        <v>11</v>
      </c>
      <c r="B31" s="107">
        <v>1992</v>
      </c>
      <c r="C31" s="108">
        <v>96.6</v>
      </c>
      <c r="D31" s="109">
        <v>90.6</v>
      </c>
      <c r="E31" s="108">
        <v>93.788819875776397</v>
      </c>
      <c r="F31" s="109">
        <f t="shared" ref="F31:F69" si="0">C31-D31</f>
        <v>6</v>
      </c>
      <c r="G31" s="325">
        <v>6.2111801242236027</v>
      </c>
    </row>
    <row r="32" spans="1:7" x14ac:dyDescent="0.25">
      <c r="A32" s="322" t="s">
        <v>9</v>
      </c>
      <c r="B32" s="104">
        <v>1992</v>
      </c>
      <c r="C32" s="105">
        <v>97</v>
      </c>
      <c r="D32" s="106">
        <v>91</v>
      </c>
      <c r="E32" s="105">
        <v>93.814432989690701</v>
      </c>
      <c r="F32" s="106">
        <f t="shared" si="0"/>
        <v>6</v>
      </c>
      <c r="G32" s="323">
        <v>6.1855670103092786</v>
      </c>
    </row>
    <row r="33" spans="1:7" hidden="1" x14ac:dyDescent="0.25">
      <c r="A33" s="324" t="s">
        <v>10</v>
      </c>
      <c r="B33" s="107">
        <v>1993</v>
      </c>
      <c r="C33" s="108">
        <v>97.257000000000005</v>
      </c>
      <c r="D33" s="109">
        <v>91.603999999999999</v>
      </c>
      <c r="E33" s="108">
        <v>94.187564905353852</v>
      </c>
      <c r="F33" s="109">
        <f t="shared" si="0"/>
        <v>5.6530000000000058</v>
      </c>
      <c r="G33" s="325">
        <v>5.8124350946461494</v>
      </c>
    </row>
    <row r="34" spans="1:7" hidden="1" x14ac:dyDescent="0.25">
      <c r="A34" s="324" t="s">
        <v>11</v>
      </c>
      <c r="B34" s="107">
        <v>1993</v>
      </c>
      <c r="C34" s="108">
        <v>97.929000000000002</v>
      </c>
      <c r="D34" s="109">
        <v>92.228999999999999</v>
      </c>
      <c r="E34" s="108">
        <v>94.179456545047941</v>
      </c>
      <c r="F34" s="109">
        <f t="shared" si="0"/>
        <v>5.7000000000000028</v>
      </c>
      <c r="G34" s="325">
        <v>5.8205434549520598</v>
      </c>
    </row>
    <row r="35" spans="1:7" x14ac:dyDescent="0.25">
      <c r="A35" s="322" t="s">
        <v>9</v>
      </c>
      <c r="B35" s="104">
        <v>1993</v>
      </c>
      <c r="C35" s="105">
        <v>98.8</v>
      </c>
      <c r="D35" s="106">
        <v>93.036000000000001</v>
      </c>
      <c r="E35" s="105">
        <v>94.165991902834008</v>
      </c>
      <c r="F35" s="106">
        <f t="shared" si="0"/>
        <v>5.7639999999999958</v>
      </c>
      <c r="G35" s="323">
        <v>5.834008097165988</v>
      </c>
    </row>
    <row r="36" spans="1:7" hidden="1" x14ac:dyDescent="0.25">
      <c r="A36" s="324" t="s">
        <v>10</v>
      </c>
      <c r="B36" s="107">
        <v>1994</v>
      </c>
      <c r="C36" s="108">
        <v>98.1</v>
      </c>
      <c r="D36" s="109">
        <v>92.1</v>
      </c>
      <c r="E36" s="108">
        <v>93.883792048929664</v>
      </c>
      <c r="F36" s="109">
        <f t="shared" si="0"/>
        <v>6</v>
      </c>
      <c r="G36" s="325">
        <v>6.1162079510703373</v>
      </c>
    </row>
    <row r="37" spans="1:7" hidden="1" x14ac:dyDescent="0.25">
      <c r="A37" s="324" t="s">
        <v>11</v>
      </c>
      <c r="B37" s="107">
        <v>1994</v>
      </c>
      <c r="C37" s="108">
        <v>98.6</v>
      </c>
      <c r="D37" s="109">
        <v>92.4</v>
      </c>
      <c r="E37" s="108">
        <v>93.711967545638956</v>
      </c>
      <c r="F37" s="109">
        <f t="shared" si="0"/>
        <v>6.1999999999999886</v>
      </c>
      <c r="G37" s="325">
        <v>6.2880324543610433</v>
      </c>
    </row>
    <row r="38" spans="1:7" x14ac:dyDescent="0.25">
      <c r="A38" s="322" t="s">
        <v>9</v>
      </c>
      <c r="B38" s="104">
        <v>1994</v>
      </c>
      <c r="C38" s="105">
        <v>99.846000000000004</v>
      </c>
      <c r="D38" s="106">
        <v>93.694000000000003</v>
      </c>
      <c r="E38" s="105">
        <v>93.838511307413413</v>
      </c>
      <c r="F38" s="106">
        <f t="shared" si="0"/>
        <v>6.152000000000001</v>
      </c>
      <c r="G38" s="323">
        <v>6.1614886925865839</v>
      </c>
    </row>
    <row r="39" spans="1:7" hidden="1" x14ac:dyDescent="0.25">
      <c r="A39" s="324" t="s">
        <v>10</v>
      </c>
      <c r="B39" s="107">
        <v>1995</v>
      </c>
      <c r="C39" s="108">
        <v>99.875</v>
      </c>
      <c r="D39" s="109">
        <v>93.805000000000007</v>
      </c>
      <c r="E39" s="108">
        <v>93.922403003754695</v>
      </c>
      <c r="F39" s="109">
        <f t="shared" si="0"/>
        <v>6.0699999999999932</v>
      </c>
      <c r="G39" s="325">
        <v>6.0775969962453003</v>
      </c>
    </row>
    <row r="40" spans="1:7" hidden="1" x14ac:dyDescent="0.25">
      <c r="A40" s="324" t="s">
        <v>11</v>
      </c>
      <c r="B40" s="107">
        <v>1995</v>
      </c>
      <c r="C40" s="108">
        <v>99.951999999999998</v>
      </c>
      <c r="D40" s="109">
        <v>93.974999999999994</v>
      </c>
      <c r="E40" s="108">
        <v>94.020129662237878</v>
      </c>
      <c r="F40" s="109">
        <f t="shared" si="0"/>
        <v>5.9770000000000039</v>
      </c>
      <c r="G40" s="325">
        <v>5.9798703377621294</v>
      </c>
    </row>
    <row r="41" spans="1:7" x14ac:dyDescent="0.25">
      <c r="A41" s="322" t="s">
        <v>9</v>
      </c>
      <c r="B41" s="104">
        <v>1995</v>
      </c>
      <c r="C41" s="105">
        <v>100.399</v>
      </c>
      <c r="D41" s="106">
        <v>94.233000000000004</v>
      </c>
      <c r="E41" s="105">
        <v>93.858504566778549</v>
      </c>
      <c r="F41" s="106">
        <f t="shared" si="0"/>
        <v>6.1659999999999968</v>
      </c>
      <c r="G41" s="323">
        <v>6.1414954332214426</v>
      </c>
    </row>
    <row r="42" spans="1:7" hidden="1" x14ac:dyDescent="0.25">
      <c r="A42" s="324" t="s">
        <v>10</v>
      </c>
      <c r="B42" s="107">
        <v>1996</v>
      </c>
      <c r="C42" s="108">
        <v>100.64400000000001</v>
      </c>
      <c r="D42" s="109">
        <v>94.427000000000007</v>
      </c>
      <c r="E42" s="108">
        <v>93.822781288502043</v>
      </c>
      <c r="F42" s="109">
        <f t="shared" si="0"/>
        <v>6.2169999999999987</v>
      </c>
      <c r="G42" s="325">
        <v>6.177218711497952</v>
      </c>
    </row>
    <row r="43" spans="1:7" hidden="1" x14ac:dyDescent="0.25">
      <c r="A43" s="324" t="s">
        <v>11</v>
      </c>
      <c r="B43" s="107">
        <v>1996</v>
      </c>
      <c r="C43" s="108">
        <v>101.167</v>
      </c>
      <c r="D43" s="109">
        <v>95.024000000000001</v>
      </c>
      <c r="E43" s="108">
        <v>93.927861852185003</v>
      </c>
      <c r="F43" s="109">
        <f t="shared" si="0"/>
        <v>6.1430000000000007</v>
      </c>
      <c r="G43" s="325">
        <v>6.0721381478150001</v>
      </c>
    </row>
    <row r="44" spans="1:7" x14ac:dyDescent="0.25">
      <c r="A44" s="322" t="s">
        <v>9</v>
      </c>
      <c r="B44" s="104">
        <v>1996</v>
      </c>
      <c r="C44" s="105">
        <v>101.28400000000001</v>
      </c>
      <c r="D44" s="106">
        <v>95.128</v>
      </c>
      <c r="E44" s="105">
        <v>93.92204099364163</v>
      </c>
      <c r="F44" s="106">
        <f t="shared" si="0"/>
        <v>6.1560000000000059</v>
      </c>
      <c r="G44" s="323">
        <v>6.0779590063583644</v>
      </c>
    </row>
    <row r="45" spans="1:7" hidden="1" x14ac:dyDescent="0.25">
      <c r="A45" s="324" t="s">
        <v>10</v>
      </c>
      <c r="B45" s="107">
        <v>1997</v>
      </c>
      <c r="C45" s="108">
        <v>101.97199999999999</v>
      </c>
      <c r="D45" s="109">
        <v>95.781999999999996</v>
      </c>
      <c r="E45" s="108">
        <v>93.929706193857143</v>
      </c>
      <c r="F45" s="109">
        <f t="shared" si="0"/>
        <v>6.1899999999999977</v>
      </c>
      <c r="G45" s="325">
        <v>6.0702938061428613</v>
      </c>
    </row>
    <row r="46" spans="1:7" hidden="1" x14ac:dyDescent="0.25">
      <c r="A46" s="324" t="s">
        <v>11</v>
      </c>
      <c r="B46" s="107">
        <v>1997</v>
      </c>
      <c r="C46" s="108">
        <v>102.28700000000001</v>
      </c>
      <c r="D46" s="109">
        <v>96.091999999999999</v>
      </c>
      <c r="E46" s="108">
        <v>93.943511883230514</v>
      </c>
      <c r="F46" s="109">
        <f t="shared" si="0"/>
        <v>6.1950000000000074</v>
      </c>
      <c r="G46" s="325">
        <v>6.0564881167694891</v>
      </c>
    </row>
    <row r="47" spans="1:7" x14ac:dyDescent="0.25">
      <c r="A47" s="322" t="s">
        <v>9</v>
      </c>
      <c r="B47" s="104">
        <v>1997</v>
      </c>
      <c r="C47" s="105">
        <v>102.80500000000001</v>
      </c>
      <c r="D47" s="106">
        <v>96.472999999999999</v>
      </c>
      <c r="E47" s="105">
        <v>93.840766499683852</v>
      </c>
      <c r="F47" s="106">
        <f t="shared" si="0"/>
        <v>6.3320000000000078</v>
      </c>
      <c r="G47" s="323">
        <v>6.15923350031614</v>
      </c>
    </row>
    <row r="48" spans="1:7" hidden="1" x14ac:dyDescent="0.25">
      <c r="A48" s="324" t="s">
        <v>10</v>
      </c>
      <c r="B48" s="107">
        <v>1998</v>
      </c>
      <c r="C48" s="108">
        <v>103.43</v>
      </c>
      <c r="D48" s="109">
        <v>97.373999999999995</v>
      </c>
      <c r="E48" s="108">
        <v>94.144832253698141</v>
      </c>
      <c r="F48" s="109">
        <f t="shared" si="0"/>
        <v>6.0560000000000116</v>
      </c>
      <c r="G48" s="325">
        <v>5.8551677463018574</v>
      </c>
    </row>
    <row r="49" spans="1:7" hidden="1" x14ac:dyDescent="0.25">
      <c r="A49" s="324" t="s">
        <v>11</v>
      </c>
      <c r="B49" s="107">
        <v>1998</v>
      </c>
      <c r="C49" s="108">
        <v>103.41</v>
      </c>
      <c r="D49" s="109">
        <v>97.31</v>
      </c>
      <c r="E49" s="108">
        <v>94.101150759114219</v>
      </c>
      <c r="F49" s="109">
        <f t="shared" si="0"/>
        <v>6.0999999999999943</v>
      </c>
      <c r="G49" s="325">
        <v>5.8988492408857889</v>
      </c>
    </row>
    <row r="50" spans="1:7" x14ac:dyDescent="0.25">
      <c r="A50" s="322" t="s">
        <v>9</v>
      </c>
      <c r="B50" s="104">
        <v>1998</v>
      </c>
      <c r="C50" s="105">
        <v>104.07</v>
      </c>
      <c r="D50" s="106">
        <v>98.001000000000005</v>
      </c>
      <c r="E50" s="105">
        <v>94.168348227154809</v>
      </c>
      <c r="F50" s="106">
        <f t="shared" si="0"/>
        <v>6.0689999999999884</v>
      </c>
      <c r="G50" s="323">
        <v>5.8316517728451895</v>
      </c>
    </row>
    <row r="51" spans="1:7" hidden="1" x14ac:dyDescent="0.25">
      <c r="A51" s="324" t="s">
        <v>10</v>
      </c>
      <c r="B51" s="107">
        <v>1999</v>
      </c>
      <c r="C51" s="108">
        <v>104.782</v>
      </c>
      <c r="D51" s="109">
        <v>98.513000000000005</v>
      </c>
      <c r="E51" s="108">
        <v>94.017102174037532</v>
      </c>
      <c r="F51" s="109">
        <f t="shared" si="0"/>
        <v>6.2689999999999912</v>
      </c>
      <c r="G51" s="325">
        <v>5.9828978259624659</v>
      </c>
    </row>
    <row r="52" spans="1:7" hidden="1" x14ac:dyDescent="0.25">
      <c r="A52" s="324" t="s">
        <v>11</v>
      </c>
      <c r="B52" s="107">
        <v>1999</v>
      </c>
      <c r="C52" s="108">
        <v>105.05200000000001</v>
      </c>
      <c r="D52" s="109">
        <v>99.180999999999997</v>
      </c>
      <c r="E52" s="108">
        <v>94.411339146327521</v>
      </c>
      <c r="F52" s="109">
        <f t="shared" si="0"/>
        <v>5.8710000000000093</v>
      </c>
      <c r="G52" s="325">
        <v>5.5886608536724749</v>
      </c>
    </row>
    <row r="53" spans="1:7" x14ac:dyDescent="0.25">
      <c r="A53" s="322" t="s">
        <v>9</v>
      </c>
      <c r="B53" s="104">
        <v>1999</v>
      </c>
      <c r="C53" s="105">
        <v>105.381</v>
      </c>
      <c r="D53" s="106">
        <v>99.114000000000004</v>
      </c>
      <c r="E53" s="105">
        <v>94.053007657926955</v>
      </c>
      <c r="F53" s="106">
        <f t="shared" si="0"/>
        <v>6.2669999999999959</v>
      </c>
      <c r="G53" s="323">
        <v>5.9469923420730453</v>
      </c>
    </row>
    <row r="54" spans="1:7" hidden="1" x14ac:dyDescent="0.25">
      <c r="A54" s="324" t="s">
        <v>10</v>
      </c>
      <c r="B54" s="107">
        <v>2000</v>
      </c>
      <c r="C54" s="108">
        <v>105.34699999999999</v>
      </c>
      <c r="D54" s="109">
        <v>99.644000000000005</v>
      </c>
      <c r="E54" s="108">
        <v>94.586461883110118</v>
      </c>
      <c r="F54" s="109">
        <f t="shared" si="0"/>
        <v>5.7029999999999887</v>
      </c>
      <c r="G54" s="325">
        <v>5.4135381168898871</v>
      </c>
    </row>
    <row r="55" spans="1:7" hidden="1" x14ac:dyDescent="0.25">
      <c r="A55" s="324" t="s">
        <v>11</v>
      </c>
      <c r="B55" s="107">
        <v>2000</v>
      </c>
      <c r="C55" s="108">
        <v>105.75700000000001</v>
      </c>
      <c r="D55" s="109">
        <v>99.825999999999993</v>
      </c>
      <c r="E55" s="108">
        <v>94.391860586060488</v>
      </c>
      <c r="F55" s="109">
        <f t="shared" si="0"/>
        <v>5.9310000000000116</v>
      </c>
      <c r="G55" s="325">
        <v>5.6081394139395133</v>
      </c>
    </row>
    <row r="56" spans="1:7" x14ac:dyDescent="0.25">
      <c r="A56" s="322" t="s">
        <v>9</v>
      </c>
      <c r="B56" s="104">
        <v>2000</v>
      </c>
      <c r="C56" s="105">
        <v>106.473</v>
      </c>
      <c r="D56" s="106">
        <v>100.181</v>
      </c>
      <c r="E56" s="105">
        <v>94.090520601467048</v>
      </c>
      <c r="F56" s="106">
        <f t="shared" si="0"/>
        <v>6.2920000000000016</v>
      </c>
      <c r="G56" s="323">
        <v>5.9094793985329632</v>
      </c>
    </row>
    <row r="57" spans="1:7" hidden="1" x14ac:dyDescent="0.25">
      <c r="A57" s="324" t="s">
        <v>10</v>
      </c>
      <c r="B57" s="107">
        <v>2001</v>
      </c>
      <c r="C57" s="108">
        <v>106.959</v>
      </c>
      <c r="D57" s="109">
        <v>101.133</v>
      </c>
      <c r="E57" s="108">
        <v>94.553053039014941</v>
      </c>
      <c r="F57" s="109">
        <f t="shared" si="0"/>
        <v>5.8260000000000076</v>
      </c>
      <c r="G57" s="325">
        <v>5.4469469609850574</v>
      </c>
    </row>
    <row r="58" spans="1:7" hidden="1" x14ac:dyDescent="0.25">
      <c r="A58" s="324" t="s">
        <v>11</v>
      </c>
      <c r="B58" s="107">
        <v>2001</v>
      </c>
      <c r="C58" s="108">
        <v>106.867</v>
      </c>
      <c r="D58" s="109">
        <v>101.676</v>
      </c>
      <c r="E58" s="108">
        <v>95.142560378788588</v>
      </c>
      <c r="F58" s="109">
        <f t="shared" si="0"/>
        <v>5.1910000000000025</v>
      </c>
      <c r="G58" s="325">
        <v>4.8574396212114141</v>
      </c>
    </row>
    <row r="59" spans="1:7" x14ac:dyDescent="0.25">
      <c r="A59" s="322" t="s">
        <v>9</v>
      </c>
      <c r="B59" s="104">
        <v>2001</v>
      </c>
      <c r="C59" s="105">
        <v>107.687</v>
      </c>
      <c r="D59" s="106">
        <v>102.18300000000001</v>
      </c>
      <c r="E59" s="105">
        <v>94.888890952482669</v>
      </c>
      <c r="F59" s="106">
        <f t="shared" si="0"/>
        <v>5.5039999999999907</v>
      </c>
      <c r="G59" s="323">
        <v>5.111109047517334</v>
      </c>
    </row>
    <row r="60" spans="1:7" hidden="1" x14ac:dyDescent="0.25">
      <c r="A60" s="324" t="s">
        <v>10</v>
      </c>
      <c r="B60" s="107">
        <v>2002</v>
      </c>
      <c r="C60" s="108">
        <v>108.261</v>
      </c>
      <c r="D60" s="109">
        <v>103.43600000000001</v>
      </c>
      <c r="E60" s="108">
        <v>95.543178060428048</v>
      </c>
      <c r="F60" s="109">
        <f t="shared" si="0"/>
        <v>4.8249999999999886</v>
      </c>
      <c r="G60" s="325">
        <v>4.4568219395719497</v>
      </c>
    </row>
    <row r="61" spans="1:7" hidden="1" x14ac:dyDescent="0.25">
      <c r="A61" s="324" t="s">
        <v>11</v>
      </c>
      <c r="B61" s="107">
        <v>2002</v>
      </c>
      <c r="C61" s="108">
        <v>108.508</v>
      </c>
      <c r="D61" s="109">
        <v>103.212</v>
      </c>
      <c r="E61" s="108">
        <v>95.119253879898253</v>
      </c>
      <c r="F61" s="109">
        <f t="shared" si="0"/>
        <v>5.2959999999999923</v>
      </c>
      <c r="G61" s="325">
        <v>4.8807461201017368</v>
      </c>
    </row>
    <row r="62" spans="1:7" x14ac:dyDescent="0.25">
      <c r="A62" s="322" t="s">
        <v>9</v>
      </c>
      <c r="B62" s="104">
        <v>2002</v>
      </c>
      <c r="C62" s="105">
        <v>109.032</v>
      </c>
      <c r="D62" s="106">
        <v>103.96</v>
      </c>
      <c r="E62" s="105">
        <v>95.348154670188563</v>
      </c>
      <c r="F62" s="106">
        <f t="shared" si="0"/>
        <v>5.0720000000000027</v>
      </c>
      <c r="G62" s="323">
        <v>4.6518453298114339</v>
      </c>
    </row>
    <row r="63" spans="1:7" hidden="1" x14ac:dyDescent="0.25">
      <c r="A63" s="324" t="s">
        <v>10</v>
      </c>
      <c r="B63" s="107">
        <v>2003</v>
      </c>
      <c r="C63" s="108">
        <v>112.108</v>
      </c>
      <c r="D63" s="109">
        <v>107.09699999999999</v>
      </c>
      <c r="E63" s="108">
        <v>95.530203018517852</v>
      </c>
      <c r="F63" s="109">
        <f t="shared" si="0"/>
        <v>5.0110000000000099</v>
      </c>
      <c r="G63" s="325">
        <v>4.4697969814821503</v>
      </c>
    </row>
    <row r="64" spans="1:7" hidden="1" x14ac:dyDescent="0.25">
      <c r="A64" s="324" t="s">
        <v>11</v>
      </c>
      <c r="B64" s="107">
        <v>2003</v>
      </c>
      <c r="C64" s="108">
        <v>112.117</v>
      </c>
      <c r="D64" s="109">
        <v>106.776</v>
      </c>
      <c r="E64" s="108">
        <v>95.236226442020381</v>
      </c>
      <c r="F64" s="109">
        <f t="shared" si="0"/>
        <v>5.3410000000000082</v>
      </c>
      <c r="G64" s="325">
        <v>4.7637735579796177</v>
      </c>
    </row>
    <row r="65" spans="1:7" x14ac:dyDescent="0.25">
      <c r="A65" s="322" t="s">
        <v>9</v>
      </c>
      <c r="B65" s="104">
        <v>2003</v>
      </c>
      <c r="C65" s="105">
        <v>113.105</v>
      </c>
      <c r="D65" s="106">
        <v>107.092</v>
      </c>
      <c r="E65" s="105">
        <v>94.683700985809637</v>
      </c>
      <c r="F65" s="106">
        <f t="shared" si="0"/>
        <v>6.0130000000000052</v>
      </c>
      <c r="G65" s="323">
        <v>5.316299014190359</v>
      </c>
    </row>
    <row r="66" spans="1:7" hidden="1" x14ac:dyDescent="0.25">
      <c r="A66" s="324" t="s">
        <v>10</v>
      </c>
      <c r="B66" s="107">
        <v>2004</v>
      </c>
      <c r="C66" s="108">
        <v>112.94499999999999</v>
      </c>
      <c r="D66" s="109">
        <v>106.408</v>
      </c>
      <c r="E66" s="108">
        <v>94.212227190225335</v>
      </c>
      <c r="F66" s="109">
        <f t="shared" si="0"/>
        <v>6.5369999999999919</v>
      </c>
      <c r="G66" s="325">
        <v>5.7877728097746619</v>
      </c>
    </row>
    <row r="67" spans="1:7" hidden="1" x14ac:dyDescent="0.25">
      <c r="A67" s="324" t="s">
        <v>11</v>
      </c>
      <c r="B67" s="107">
        <v>2004</v>
      </c>
      <c r="C67" s="108">
        <v>113.53</v>
      </c>
      <c r="D67" s="109">
        <v>106.455</v>
      </c>
      <c r="E67" s="108">
        <v>93.768167004316041</v>
      </c>
      <c r="F67" s="109">
        <f t="shared" si="0"/>
        <v>7.0750000000000028</v>
      </c>
      <c r="G67" s="325">
        <v>6.2318329956839627</v>
      </c>
    </row>
    <row r="68" spans="1:7" x14ac:dyDescent="0.25">
      <c r="A68" s="322" t="s">
        <v>9</v>
      </c>
      <c r="B68" s="104">
        <v>2004</v>
      </c>
      <c r="C68" s="105">
        <v>113.76300000000001</v>
      </c>
      <c r="D68" s="106">
        <v>106.357</v>
      </c>
      <c r="E68" s="105">
        <v>93.489974772113953</v>
      </c>
      <c r="F68" s="106">
        <f t="shared" si="0"/>
        <v>7.4060000000000059</v>
      </c>
      <c r="G68" s="323">
        <v>6.5100252278860484</v>
      </c>
    </row>
    <row r="69" spans="1:7" hidden="1" x14ac:dyDescent="0.25">
      <c r="A69" s="324" t="s">
        <v>10</v>
      </c>
      <c r="B69" s="107">
        <v>2005</v>
      </c>
      <c r="C69" s="108">
        <v>114.5</v>
      </c>
      <c r="D69" s="109">
        <v>105.8</v>
      </c>
      <c r="E69" s="108">
        <v>92.4</v>
      </c>
      <c r="F69" s="109">
        <f t="shared" si="0"/>
        <v>8.7000000000000028</v>
      </c>
      <c r="G69" s="325">
        <v>7.6</v>
      </c>
    </row>
    <row r="70" spans="1:7" hidden="1" x14ac:dyDescent="0.25">
      <c r="A70" s="324" t="s">
        <v>11</v>
      </c>
      <c r="B70" s="107">
        <v>2005</v>
      </c>
      <c r="C70" s="108">
        <v>114.4</v>
      </c>
      <c r="D70" s="109">
        <v>107.5</v>
      </c>
      <c r="E70" s="108">
        <v>94</v>
      </c>
      <c r="F70" s="109">
        <v>6.8</v>
      </c>
      <c r="G70" s="325">
        <v>6</v>
      </c>
    </row>
    <row r="71" spans="1:7" x14ac:dyDescent="0.25">
      <c r="A71" s="322" t="s">
        <v>9</v>
      </c>
      <c r="B71" s="104">
        <v>2005</v>
      </c>
      <c r="C71" s="105">
        <v>115.17400000000001</v>
      </c>
      <c r="D71" s="106">
        <v>106.976</v>
      </c>
      <c r="E71" s="105">
        <v>92.882074079219251</v>
      </c>
      <c r="F71" s="106">
        <f t="shared" ref="F71:F96" si="1">C71-D71</f>
        <v>8.1980000000000075</v>
      </c>
      <c r="G71" s="323">
        <v>7.1179259207807375</v>
      </c>
    </row>
    <row r="72" spans="1:7" hidden="1" x14ac:dyDescent="0.25">
      <c r="A72" s="324" t="s">
        <v>10</v>
      </c>
      <c r="B72" s="107">
        <v>2006</v>
      </c>
      <c r="C72" s="108">
        <v>115.535</v>
      </c>
      <c r="D72" s="109">
        <v>107.18</v>
      </c>
      <c r="E72" s="108">
        <v>92.768425152551188</v>
      </c>
      <c r="F72" s="109">
        <f t="shared" si="1"/>
        <v>8.3549999999999898</v>
      </c>
      <c r="G72" s="325">
        <v>7.2315748474488171</v>
      </c>
    </row>
    <row r="73" spans="1:7" hidden="1" x14ac:dyDescent="0.25">
      <c r="A73" s="324" t="s">
        <v>11</v>
      </c>
      <c r="B73" s="107">
        <v>2006</v>
      </c>
      <c r="C73" s="108">
        <v>116.232</v>
      </c>
      <c r="D73" s="109">
        <v>109.93600000000001</v>
      </c>
      <c r="E73" s="108">
        <v>94.58324729850645</v>
      </c>
      <c r="F73" s="109">
        <f t="shared" si="1"/>
        <v>6.2959999999999923</v>
      </c>
      <c r="G73" s="325">
        <v>5.4167527014935581</v>
      </c>
    </row>
    <row r="74" spans="1:7" x14ac:dyDescent="0.25">
      <c r="A74" s="322" t="s">
        <v>9</v>
      </c>
      <c r="B74" s="104">
        <v>2006</v>
      </c>
      <c r="C74" s="105">
        <v>116.39100000000001</v>
      </c>
      <c r="D74" s="106">
        <v>108.759</v>
      </c>
      <c r="E74" s="105">
        <v>93.442791968451161</v>
      </c>
      <c r="F74" s="106">
        <f t="shared" si="1"/>
        <v>7.632000000000005</v>
      </c>
      <c r="G74" s="323">
        <v>6.5572080315488348</v>
      </c>
    </row>
    <row r="75" spans="1:7" hidden="1" x14ac:dyDescent="0.25">
      <c r="A75" s="324" t="s">
        <v>10</v>
      </c>
      <c r="B75" s="107">
        <v>2007</v>
      </c>
      <c r="C75" s="108">
        <v>117.133</v>
      </c>
      <c r="D75" s="109">
        <v>110.767</v>
      </c>
      <c r="E75" s="108">
        <v>94.565152433558424</v>
      </c>
      <c r="F75" s="109">
        <f t="shared" si="1"/>
        <v>6.3659999999999997</v>
      </c>
      <c r="G75" s="325">
        <v>5.4348475664415661</v>
      </c>
    </row>
    <row r="76" spans="1:7" hidden="1" x14ac:dyDescent="0.25">
      <c r="A76" s="324" t="s">
        <v>11</v>
      </c>
      <c r="B76" s="107">
        <v>2007</v>
      </c>
      <c r="C76" s="108">
        <v>117.67700000000001</v>
      </c>
      <c r="D76" s="109">
        <v>111.744</v>
      </c>
      <c r="E76" s="108">
        <v>94.958233129668486</v>
      </c>
      <c r="F76" s="109">
        <f t="shared" si="1"/>
        <v>5.9330000000000069</v>
      </c>
      <c r="G76" s="325">
        <v>5.0417668703315064</v>
      </c>
    </row>
    <row r="77" spans="1:7" x14ac:dyDescent="0.25">
      <c r="A77" s="322" t="s">
        <v>9</v>
      </c>
      <c r="B77" s="104">
        <v>2007</v>
      </c>
      <c r="C77" s="105">
        <v>118.185</v>
      </c>
      <c r="D77" s="106">
        <v>112.167</v>
      </c>
      <c r="E77" s="105">
        <v>94.9079832466049</v>
      </c>
      <c r="F77" s="106">
        <f t="shared" si="1"/>
        <v>6.0180000000000007</v>
      </c>
      <c r="G77" s="323">
        <v>5.0920167533951011</v>
      </c>
    </row>
    <row r="78" spans="1:7" hidden="1" x14ac:dyDescent="0.25">
      <c r="A78" s="324" t="s">
        <v>10</v>
      </c>
      <c r="B78" s="107">
        <v>2008</v>
      </c>
      <c r="C78" s="108">
        <v>117.83</v>
      </c>
      <c r="D78" s="109">
        <v>112.19499999999999</v>
      </c>
      <c r="E78" s="108">
        <v>95.217686497496388</v>
      </c>
      <c r="F78" s="109">
        <f t="shared" si="1"/>
        <v>5.6350000000000051</v>
      </c>
      <c r="G78" s="325">
        <v>4.7823135025036114</v>
      </c>
    </row>
    <row r="79" spans="1:7" hidden="1" x14ac:dyDescent="0.25">
      <c r="A79" s="324" t="s">
        <v>11</v>
      </c>
      <c r="B79" s="107">
        <v>2008</v>
      </c>
      <c r="C79" s="108">
        <v>118.01900000000001</v>
      </c>
      <c r="D79" s="109">
        <v>112.551</v>
      </c>
      <c r="E79" s="108">
        <v>95.366847710961792</v>
      </c>
      <c r="F79" s="109">
        <f t="shared" si="1"/>
        <v>5.4680000000000035</v>
      </c>
      <c r="G79" s="325">
        <v>4.6331522890382084</v>
      </c>
    </row>
    <row r="80" spans="1:7" x14ac:dyDescent="0.25">
      <c r="A80" s="322" t="s">
        <v>9</v>
      </c>
      <c r="B80" s="104">
        <v>2008</v>
      </c>
      <c r="C80" s="105">
        <v>118.572</v>
      </c>
      <c r="D80" s="106">
        <v>112.682</v>
      </c>
      <c r="E80" s="105">
        <v>95.032554059980441</v>
      </c>
      <c r="F80" s="106">
        <f t="shared" si="1"/>
        <v>5.8900000000000006</v>
      </c>
      <c r="G80" s="323">
        <v>4.9674459400195667</v>
      </c>
    </row>
    <row r="81" spans="1:7" hidden="1" x14ac:dyDescent="0.25">
      <c r="A81" s="324" t="s">
        <v>10</v>
      </c>
      <c r="B81" s="107">
        <v>2009</v>
      </c>
      <c r="C81" s="108">
        <v>118.38200000000001</v>
      </c>
      <c r="D81" s="109">
        <v>113.22</v>
      </c>
      <c r="E81" s="108">
        <v>95.639539794901253</v>
      </c>
      <c r="F81" s="109">
        <f t="shared" si="1"/>
        <v>5.1620000000000061</v>
      </c>
      <c r="G81" s="325">
        <v>4.3604602050987529</v>
      </c>
    </row>
    <row r="82" spans="1:7" hidden="1" x14ac:dyDescent="0.25">
      <c r="A82" s="324" t="s">
        <v>11</v>
      </c>
      <c r="B82" s="107">
        <v>2009</v>
      </c>
      <c r="C82" s="108">
        <v>118.369</v>
      </c>
      <c r="D82" s="109">
        <v>113.304</v>
      </c>
      <c r="E82" s="108">
        <v>95.721008034198135</v>
      </c>
      <c r="F82" s="109">
        <f t="shared" si="1"/>
        <v>5.0649999999999977</v>
      </c>
      <c r="G82" s="325">
        <v>4.2789919658018549</v>
      </c>
    </row>
    <row r="83" spans="1:7" x14ac:dyDescent="0.25">
      <c r="A83" s="322" t="s">
        <v>9</v>
      </c>
      <c r="B83" s="104">
        <v>2009</v>
      </c>
      <c r="C83" s="105">
        <v>119.152</v>
      </c>
      <c r="D83" s="106">
        <v>114.038</v>
      </c>
      <c r="E83" s="105">
        <v>95.708003222774266</v>
      </c>
      <c r="F83" s="106">
        <f t="shared" si="1"/>
        <v>5.1140000000000043</v>
      </c>
      <c r="G83" s="323">
        <v>4.2919967772257328</v>
      </c>
    </row>
    <row r="84" spans="1:7" hidden="1" x14ac:dyDescent="0.25">
      <c r="A84" s="324" t="s">
        <v>10</v>
      </c>
      <c r="B84" s="107">
        <v>2010</v>
      </c>
      <c r="C84" s="108">
        <v>118.27800000000001</v>
      </c>
      <c r="D84" s="109">
        <v>113.58199999999999</v>
      </c>
      <c r="E84" s="108">
        <v>96.029692757740222</v>
      </c>
      <c r="F84" s="109">
        <f t="shared" si="1"/>
        <v>4.6960000000000122</v>
      </c>
      <c r="G84" s="325">
        <v>3.9703072422597714</v>
      </c>
    </row>
    <row r="85" spans="1:7" hidden="1" x14ac:dyDescent="0.25">
      <c r="A85" s="324" t="s">
        <v>11</v>
      </c>
      <c r="B85" s="107">
        <v>2010</v>
      </c>
      <c r="C85" s="108">
        <v>118.3</v>
      </c>
      <c r="D85" s="109">
        <v>113.512</v>
      </c>
      <c r="E85" s="108">
        <v>95.952662721893489</v>
      </c>
      <c r="F85" s="109">
        <f t="shared" si="1"/>
        <v>4.7879999999999967</v>
      </c>
      <c r="G85" s="325">
        <v>4.0473372781065065</v>
      </c>
    </row>
    <row r="86" spans="1:7" x14ac:dyDescent="0.25">
      <c r="A86" s="322" t="s">
        <v>9</v>
      </c>
      <c r="B86" s="104">
        <v>2010</v>
      </c>
      <c r="C86" s="105">
        <v>119.4</v>
      </c>
      <c r="D86" s="106">
        <v>114</v>
      </c>
      <c r="E86" s="105">
        <v>95.477386934673362</v>
      </c>
      <c r="F86" s="106">
        <f t="shared" si="1"/>
        <v>5.4000000000000057</v>
      </c>
      <c r="G86" s="323">
        <v>4.5226130653266372</v>
      </c>
    </row>
    <row r="87" spans="1:7" hidden="1" x14ac:dyDescent="0.25">
      <c r="A87" s="324" t="s">
        <v>10</v>
      </c>
      <c r="B87" s="107">
        <v>2011</v>
      </c>
      <c r="C87" s="108">
        <v>119.8</v>
      </c>
      <c r="D87" s="109">
        <v>114.9</v>
      </c>
      <c r="E87" s="108">
        <v>95.909849749582648</v>
      </c>
      <c r="F87" s="109">
        <f t="shared" si="1"/>
        <v>4.8999999999999915</v>
      </c>
      <c r="G87" s="325">
        <v>4.0901502504173548</v>
      </c>
    </row>
    <row r="88" spans="1:7" hidden="1" x14ac:dyDescent="0.25">
      <c r="A88" s="324" t="s">
        <v>11</v>
      </c>
      <c r="B88" s="107">
        <v>2011</v>
      </c>
      <c r="C88" s="108">
        <v>119.3</v>
      </c>
      <c r="D88" s="109">
        <v>114.1</v>
      </c>
      <c r="E88" s="108">
        <v>95.641240569991609</v>
      </c>
      <c r="F88" s="109">
        <f t="shared" si="1"/>
        <v>5.2000000000000028</v>
      </c>
      <c r="G88" s="325">
        <v>4.3587594300083845</v>
      </c>
    </row>
    <row r="89" spans="1:7" x14ac:dyDescent="0.25">
      <c r="A89" s="322" t="s">
        <v>9</v>
      </c>
      <c r="B89" s="104">
        <v>2011</v>
      </c>
      <c r="C89" s="105">
        <v>119.7</v>
      </c>
      <c r="D89" s="106">
        <v>114.4</v>
      </c>
      <c r="E89" s="105">
        <f>100*D89/C89</f>
        <v>95.572263993316625</v>
      </c>
      <c r="F89" s="106">
        <f t="shared" si="1"/>
        <v>5.2999999999999972</v>
      </c>
      <c r="G89" s="323">
        <f t="shared" ref="G89:G96" si="2">100-E89</f>
        <v>4.4277360066833751</v>
      </c>
    </row>
    <row r="90" spans="1:7" hidden="1" x14ac:dyDescent="0.25">
      <c r="A90" s="324" t="s">
        <v>10</v>
      </c>
      <c r="B90" s="107">
        <v>2012</v>
      </c>
      <c r="C90" s="108">
        <v>121.9</v>
      </c>
      <c r="D90" s="109">
        <v>117</v>
      </c>
      <c r="E90" s="108">
        <f>100*D90/C90</f>
        <v>95.980311730926985</v>
      </c>
      <c r="F90" s="109">
        <f t="shared" si="1"/>
        <v>4.9000000000000057</v>
      </c>
      <c r="G90" s="325">
        <f t="shared" si="2"/>
        <v>4.0196882690730149</v>
      </c>
    </row>
    <row r="91" spans="1:7" hidden="1" x14ac:dyDescent="0.25">
      <c r="A91" s="324" t="s">
        <v>11</v>
      </c>
      <c r="B91" s="107">
        <v>2012</v>
      </c>
      <c r="C91" s="108">
        <v>121.7</v>
      </c>
      <c r="D91" s="109">
        <v>117</v>
      </c>
      <c r="E91" s="108">
        <f>100*D91/C91</f>
        <v>96.138044371405087</v>
      </c>
      <c r="F91" s="109">
        <f t="shared" si="1"/>
        <v>4.7000000000000028</v>
      </c>
      <c r="G91" s="325">
        <f t="shared" si="2"/>
        <v>3.861955628594913</v>
      </c>
    </row>
    <row r="92" spans="1:7" x14ac:dyDescent="0.25">
      <c r="A92" s="322" t="s">
        <v>9</v>
      </c>
      <c r="B92" s="104">
        <v>2012</v>
      </c>
      <c r="C92" s="105">
        <v>122</v>
      </c>
      <c r="D92" s="106">
        <v>116.9</v>
      </c>
      <c r="E92" s="105">
        <v>95.8</v>
      </c>
      <c r="F92" s="106">
        <f t="shared" si="1"/>
        <v>5.0999999999999943</v>
      </c>
      <c r="G92" s="323">
        <f t="shared" si="2"/>
        <v>4.2000000000000028</v>
      </c>
    </row>
    <row r="93" spans="1:7" hidden="1" x14ac:dyDescent="0.25">
      <c r="A93" s="324" t="s">
        <v>10</v>
      </c>
      <c r="B93" s="107">
        <v>2013</v>
      </c>
      <c r="C93" s="108">
        <v>123.3</v>
      </c>
      <c r="D93" s="109">
        <v>118.3</v>
      </c>
      <c r="E93" s="108">
        <v>96</v>
      </c>
      <c r="F93" s="109">
        <f t="shared" si="1"/>
        <v>5</v>
      </c>
      <c r="G93" s="325">
        <f t="shared" si="2"/>
        <v>4</v>
      </c>
    </row>
    <row r="94" spans="1:7" hidden="1" x14ac:dyDescent="0.25">
      <c r="A94" s="324" t="s">
        <v>11</v>
      </c>
      <c r="B94" s="107">
        <v>2013</v>
      </c>
      <c r="C94" s="108">
        <v>123.1</v>
      </c>
      <c r="D94" s="109">
        <v>118.3</v>
      </c>
      <c r="E94" s="108">
        <f>100*D94/C94</f>
        <v>96.100731112916336</v>
      </c>
      <c r="F94" s="109">
        <f t="shared" si="1"/>
        <v>4.7999999999999972</v>
      </c>
      <c r="G94" s="325">
        <f t="shared" si="2"/>
        <v>3.8992688870836645</v>
      </c>
    </row>
    <row r="95" spans="1:7" x14ac:dyDescent="0.25">
      <c r="A95" s="322" t="s">
        <v>9</v>
      </c>
      <c r="B95" s="104">
        <v>2013</v>
      </c>
      <c r="C95" s="105">
        <v>123.7</v>
      </c>
      <c r="D95" s="106">
        <v>118.4</v>
      </c>
      <c r="E95" s="105">
        <f>100*D95/C95</f>
        <v>95.715440582053347</v>
      </c>
      <c r="F95" s="106">
        <f t="shared" si="1"/>
        <v>5.2999999999999972</v>
      </c>
      <c r="G95" s="323">
        <f t="shared" si="2"/>
        <v>4.2845594179466531</v>
      </c>
    </row>
    <row r="96" spans="1:7" hidden="1" x14ac:dyDescent="0.25">
      <c r="A96" s="324" t="s">
        <v>10</v>
      </c>
      <c r="B96" s="107">
        <v>2014</v>
      </c>
      <c r="C96" s="108">
        <v>124.2</v>
      </c>
      <c r="D96" s="109">
        <v>119.5</v>
      </c>
      <c r="E96" s="108">
        <v>96.3</v>
      </c>
      <c r="F96" s="109">
        <f t="shared" si="1"/>
        <v>4.7000000000000028</v>
      </c>
      <c r="G96" s="325">
        <f t="shared" si="2"/>
        <v>3.7000000000000028</v>
      </c>
    </row>
    <row r="97" spans="1:8" hidden="1" x14ac:dyDescent="0.25">
      <c r="A97" s="324" t="s">
        <v>11</v>
      </c>
      <c r="B97" s="107">
        <v>2014</v>
      </c>
      <c r="C97" s="108">
        <v>123.9</v>
      </c>
      <c r="D97" s="109">
        <v>119</v>
      </c>
      <c r="E97" s="108">
        <v>96</v>
      </c>
      <c r="F97" s="109">
        <v>4.9000000000000057</v>
      </c>
      <c r="G97" s="325">
        <v>3.9548022598870034</v>
      </c>
    </row>
    <row r="98" spans="1:8" x14ac:dyDescent="0.25">
      <c r="A98" s="322" t="s">
        <v>9</v>
      </c>
      <c r="B98" s="104">
        <v>2014</v>
      </c>
      <c r="C98" s="105">
        <v>124.8</v>
      </c>
      <c r="D98" s="106">
        <v>119.9</v>
      </c>
      <c r="E98" s="105">
        <v>96.07</v>
      </c>
      <c r="F98" s="106">
        <f t="shared" ref="F98:F104" si="3">C98-D98</f>
        <v>4.8999999999999915</v>
      </c>
      <c r="G98" s="323">
        <v>3.9</v>
      </c>
    </row>
    <row r="99" spans="1:8" hidden="1" x14ac:dyDescent="0.25">
      <c r="A99" s="326" t="s">
        <v>10</v>
      </c>
      <c r="B99" s="111">
        <v>2015</v>
      </c>
      <c r="C99" s="112">
        <v>125.5</v>
      </c>
      <c r="D99" s="113">
        <v>121.10599999999999</v>
      </c>
      <c r="E99" s="114">
        <v>96.49</v>
      </c>
      <c r="F99" s="113">
        <f t="shared" si="3"/>
        <v>4.3940000000000055</v>
      </c>
      <c r="G99" s="327">
        <v>3.5</v>
      </c>
    </row>
    <row r="100" spans="1:8" hidden="1" x14ac:dyDescent="0.25">
      <c r="A100" s="324" t="s">
        <v>11</v>
      </c>
      <c r="B100" s="107">
        <v>2015</v>
      </c>
      <c r="C100" s="116">
        <v>125.8</v>
      </c>
      <c r="D100" s="109">
        <v>121.7</v>
      </c>
      <c r="E100" s="108">
        <v>96.3</v>
      </c>
      <c r="F100" s="109">
        <f t="shared" si="3"/>
        <v>4.0999999999999943</v>
      </c>
      <c r="G100" s="325">
        <v>3.5</v>
      </c>
    </row>
    <row r="101" spans="1:8" x14ac:dyDescent="0.25">
      <c r="A101" s="322" t="s">
        <v>9</v>
      </c>
      <c r="B101" s="104">
        <v>2015</v>
      </c>
      <c r="C101" s="105">
        <v>126.1</v>
      </c>
      <c r="D101" s="106">
        <v>122.2</v>
      </c>
      <c r="E101" s="105">
        <v>96.3</v>
      </c>
      <c r="F101" s="106">
        <f t="shared" si="3"/>
        <v>3.8999999999999915</v>
      </c>
      <c r="G101" s="323">
        <v>3.1</v>
      </c>
    </row>
    <row r="102" spans="1:8" hidden="1" x14ac:dyDescent="0.25">
      <c r="A102" s="326" t="s">
        <v>10</v>
      </c>
      <c r="B102" s="111">
        <v>2016</v>
      </c>
      <c r="C102" s="114">
        <v>127.2</v>
      </c>
      <c r="D102" s="113">
        <v>122.7</v>
      </c>
      <c r="E102" s="114">
        <v>96.5</v>
      </c>
      <c r="F102" s="113">
        <f t="shared" si="3"/>
        <v>4.5</v>
      </c>
      <c r="G102" s="327">
        <f>100-E102</f>
        <v>3.5</v>
      </c>
    </row>
    <row r="103" spans="1:8" hidden="1" x14ac:dyDescent="0.25">
      <c r="A103" s="324" t="s">
        <v>11</v>
      </c>
      <c r="B103" s="107">
        <v>2016</v>
      </c>
      <c r="C103" s="108">
        <v>127</v>
      </c>
      <c r="D103" s="109">
        <f>C103*0.964</f>
        <v>122.428</v>
      </c>
      <c r="E103" s="108">
        <v>96.4</v>
      </c>
      <c r="F103" s="109">
        <f t="shared" si="3"/>
        <v>4.5720000000000027</v>
      </c>
      <c r="G103" s="325">
        <f>100-E103</f>
        <v>3.5999999999999943</v>
      </c>
    </row>
    <row r="104" spans="1:8" x14ac:dyDescent="0.25">
      <c r="A104" s="324" t="s">
        <v>9</v>
      </c>
      <c r="B104" s="107">
        <v>2016</v>
      </c>
      <c r="C104" s="108">
        <v>127.3</v>
      </c>
      <c r="D104" s="109">
        <v>122.6</v>
      </c>
      <c r="E104" s="108">
        <v>96.3</v>
      </c>
      <c r="F104" s="109">
        <f t="shared" si="3"/>
        <v>4.7000000000000028</v>
      </c>
      <c r="G104" s="325">
        <f>100-E104</f>
        <v>3.7000000000000028</v>
      </c>
      <c r="H104" s="23" t="s">
        <v>12</v>
      </c>
    </row>
    <row r="105" spans="1:8" x14ac:dyDescent="0.25">
      <c r="A105" s="326" t="s">
        <v>10</v>
      </c>
      <c r="B105" s="111">
        <v>2017</v>
      </c>
      <c r="C105" s="114">
        <v>127.4</v>
      </c>
      <c r="D105" s="113">
        <f>C105*E105/100</f>
        <v>122.55880000000001</v>
      </c>
      <c r="E105" s="114">
        <v>96.2</v>
      </c>
      <c r="F105" s="113">
        <f>C105-D105</f>
        <v>4.8412000000000006</v>
      </c>
      <c r="G105" s="327">
        <v>3.8</v>
      </c>
    </row>
    <row r="106" spans="1:8" x14ac:dyDescent="0.25">
      <c r="A106" s="324" t="s">
        <v>11</v>
      </c>
      <c r="B106" s="107">
        <v>2017</v>
      </c>
      <c r="C106" s="108">
        <v>127.5</v>
      </c>
      <c r="D106" s="109">
        <f>C106*E106/100</f>
        <v>122.91</v>
      </c>
      <c r="E106" s="108">
        <v>96.4</v>
      </c>
      <c r="F106" s="109">
        <f>C106-D106</f>
        <v>4.5900000000000034</v>
      </c>
      <c r="G106" s="325">
        <f>100-E106</f>
        <v>3.5999999999999943</v>
      </c>
    </row>
    <row r="107" spans="1:8" x14ac:dyDescent="0.25">
      <c r="A107" s="322" t="s">
        <v>9</v>
      </c>
      <c r="B107" s="104">
        <v>2017</v>
      </c>
      <c r="C107" s="105">
        <v>127.5</v>
      </c>
      <c r="D107" s="106">
        <f>C107*E107/100</f>
        <v>122.145</v>
      </c>
      <c r="E107" s="105">
        <v>95.8</v>
      </c>
      <c r="F107" s="106">
        <f>C107-D107</f>
        <v>5.355000000000004</v>
      </c>
      <c r="G107" s="323">
        <f>100-E107</f>
        <v>4.2000000000000028</v>
      </c>
      <c r="H107" s="23" t="s">
        <v>12</v>
      </c>
    </row>
    <row r="108" spans="1:8" x14ac:dyDescent="0.25">
      <c r="A108" s="326" t="s">
        <v>10</v>
      </c>
      <c r="B108" s="111">
        <v>2018</v>
      </c>
      <c r="C108" s="112">
        <v>128.80000000000001</v>
      </c>
      <c r="D108" s="113">
        <f>C108*E108/100</f>
        <v>124.16320000000002</v>
      </c>
      <c r="E108" s="114">
        <v>96.4</v>
      </c>
      <c r="F108" s="113">
        <f>C108-D108</f>
        <v>4.6367999999999938</v>
      </c>
      <c r="G108" s="327">
        <f>100-E108</f>
        <v>3.5999999999999943</v>
      </c>
      <c r="H108" s="7" t="s">
        <v>12</v>
      </c>
    </row>
    <row r="109" spans="1:8" x14ac:dyDescent="0.25">
      <c r="A109" s="324" t="s">
        <v>11</v>
      </c>
      <c r="B109" s="107">
        <v>2018</v>
      </c>
      <c r="C109" s="116">
        <v>129.1</v>
      </c>
      <c r="D109" s="109">
        <v>123.93599999999998</v>
      </c>
      <c r="E109" s="108">
        <v>96</v>
      </c>
      <c r="F109" s="109">
        <v>5.1640000000000157</v>
      </c>
      <c r="G109" s="325">
        <v>4</v>
      </c>
    </row>
    <row r="110" spans="1:8" x14ac:dyDescent="0.25">
      <c r="A110" s="322" t="s">
        <v>9</v>
      </c>
      <c r="B110" s="104">
        <v>2018</v>
      </c>
      <c r="C110" s="117">
        <v>129.4</v>
      </c>
      <c r="D110" s="106">
        <v>124.2</v>
      </c>
      <c r="E110" s="105">
        <v>96</v>
      </c>
      <c r="F110" s="106">
        <f>C110-D110</f>
        <v>5.2000000000000028</v>
      </c>
      <c r="G110" s="323">
        <v>4</v>
      </c>
      <c r="H110" s="23" t="s">
        <v>12</v>
      </c>
    </row>
    <row r="111" spans="1:8" x14ac:dyDescent="0.25">
      <c r="A111" s="324" t="s">
        <v>10</v>
      </c>
      <c r="B111" s="107">
        <v>2019</v>
      </c>
      <c r="C111" s="116">
        <v>129.9</v>
      </c>
      <c r="D111" s="109">
        <v>124.9</v>
      </c>
      <c r="E111" s="108">
        <v>96.2</v>
      </c>
      <c r="F111" s="109">
        <v>4.9000000000000004</v>
      </c>
      <c r="G111" s="325">
        <v>3.8</v>
      </c>
    </row>
    <row r="112" spans="1:8" x14ac:dyDescent="0.25">
      <c r="A112" s="324" t="s">
        <v>11</v>
      </c>
      <c r="B112" s="107">
        <v>2019</v>
      </c>
      <c r="C112" s="116">
        <v>129.9</v>
      </c>
      <c r="D112" s="109">
        <v>124.9</v>
      </c>
      <c r="E112" s="108">
        <v>96.2</v>
      </c>
      <c r="F112" s="109">
        <v>4.9000000000000004</v>
      </c>
      <c r="G112" s="325">
        <v>3.8</v>
      </c>
      <c r="H112" s="23" t="s">
        <v>12</v>
      </c>
    </row>
    <row r="113" spans="1:8" x14ac:dyDescent="0.25">
      <c r="A113" s="322" t="s">
        <v>9</v>
      </c>
      <c r="B113" s="104">
        <v>2019</v>
      </c>
      <c r="C113" s="117">
        <v>130.6</v>
      </c>
      <c r="D113" s="106">
        <v>125.2</v>
      </c>
      <c r="E113" s="105">
        <v>95.8</v>
      </c>
      <c r="F113" s="106">
        <f t="shared" ref="F113:F118" si="4">C113-D113</f>
        <v>5.3999999999999915</v>
      </c>
      <c r="G113" s="323">
        <f t="shared" ref="G113:G118" si="5">100-E113</f>
        <v>4.2000000000000028</v>
      </c>
      <c r="H113" s="23" t="s">
        <v>12</v>
      </c>
    </row>
    <row r="114" spans="1:8" x14ac:dyDescent="0.25">
      <c r="A114" s="324" t="s">
        <v>10</v>
      </c>
      <c r="B114" s="107">
        <v>2020</v>
      </c>
      <c r="C114" s="116">
        <v>129.30000000000001</v>
      </c>
      <c r="D114" s="109">
        <f>C114*(E114/100)</f>
        <v>125.42100000000001</v>
      </c>
      <c r="E114" s="108">
        <v>97</v>
      </c>
      <c r="F114" s="109">
        <f t="shared" si="4"/>
        <v>3.8790000000000049</v>
      </c>
      <c r="G114" s="325">
        <f t="shared" si="5"/>
        <v>3</v>
      </c>
    </row>
    <row r="115" spans="1:8" x14ac:dyDescent="0.25">
      <c r="A115" s="324" t="s">
        <v>11</v>
      </c>
      <c r="B115" s="107">
        <v>2020</v>
      </c>
      <c r="C115" s="116">
        <v>128.5</v>
      </c>
      <c r="D115" s="109">
        <f>C115*(E115/100)</f>
        <v>126.0585</v>
      </c>
      <c r="E115" s="108">
        <v>98.1</v>
      </c>
      <c r="F115" s="109">
        <f t="shared" si="4"/>
        <v>2.4415000000000049</v>
      </c>
      <c r="G115" s="325">
        <f t="shared" si="5"/>
        <v>1.9000000000000057</v>
      </c>
    </row>
    <row r="116" spans="1:8" x14ac:dyDescent="0.25">
      <c r="A116" s="322" t="s">
        <v>9</v>
      </c>
      <c r="B116" s="104">
        <v>2020</v>
      </c>
      <c r="C116" s="117">
        <v>130.9</v>
      </c>
      <c r="D116" s="376">
        <f>C116*(E116/100)</f>
        <v>127.23480000000001</v>
      </c>
      <c r="E116" s="105">
        <v>97.2</v>
      </c>
      <c r="F116" s="376">
        <f t="shared" si="4"/>
        <v>3.6651999999999987</v>
      </c>
      <c r="G116" s="323">
        <f t="shared" si="5"/>
        <v>2.7999999999999972</v>
      </c>
    </row>
    <row r="117" spans="1:8" x14ac:dyDescent="0.25">
      <c r="A117" s="324" t="s">
        <v>10</v>
      </c>
      <c r="B117" s="107">
        <v>2021</v>
      </c>
      <c r="C117" s="116">
        <v>130.9</v>
      </c>
      <c r="D117" s="377">
        <f>C117*(E117/100)</f>
        <v>127.1039</v>
      </c>
      <c r="E117" s="108">
        <v>97.1</v>
      </c>
      <c r="F117" s="377">
        <f t="shared" si="4"/>
        <v>3.7961000000000098</v>
      </c>
      <c r="G117" s="325">
        <f t="shared" si="5"/>
        <v>2.9000000000000057</v>
      </c>
    </row>
    <row r="118" spans="1:8" ht="15.75" thickBot="1" x14ac:dyDescent="0.3">
      <c r="A118" s="328" t="s">
        <v>11</v>
      </c>
      <c r="B118" s="375">
        <v>2021</v>
      </c>
      <c r="C118" s="329">
        <v>131.30000000000001</v>
      </c>
      <c r="D118" s="378">
        <f>C118*(E118/100)</f>
        <v>127.75490000000001</v>
      </c>
      <c r="E118" s="330">
        <v>97.3</v>
      </c>
      <c r="F118" s="378">
        <f t="shared" si="4"/>
        <v>3.545100000000005</v>
      </c>
      <c r="G118" s="379">
        <f t="shared" si="5"/>
        <v>2.7000000000000028</v>
      </c>
    </row>
    <row r="119" spans="1:8" x14ac:dyDescent="0.25">
      <c r="A119" s="118"/>
      <c r="B119" s="119"/>
      <c r="C119" s="120"/>
      <c r="D119" s="121"/>
      <c r="E119" s="122"/>
      <c r="F119" s="120"/>
      <c r="G119" s="123"/>
    </row>
    <row r="120" spans="1:8" x14ac:dyDescent="0.25">
      <c r="A120" s="497" t="s">
        <v>13</v>
      </c>
      <c r="B120" s="497"/>
      <c r="C120" s="497"/>
      <c r="D120" s="497"/>
      <c r="E120" s="497"/>
      <c r="F120" s="497"/>
      <c r="G120" s="497"/>
    </row>
  </sheetData>
  <mergeCells count="3">
    <mergeCell ref="A1:G1"/>
    <mergeCell ref="A2:G2"/>
    <mergeCell ref="A120:G120"/>
  </mergeCells>
  <printOptions horizontalCentered="1"/>
  <pageMargins left="0.7" right="0.7" top="0.75" bottom="0.75" header="0.3" footer="0.3"/>
  <pageSetup scale="7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9"/>
  <sheetViews>
    <sheetView zoomScaleNormal="100" zoomScaleSheetLayoutView="100" workbookViewId="0"/>
  </sheetViews>
  <sheetFormatPr defaultColWidth="28.42578125" defaultRowHeight="15" x14ac:dyDescent="0.25"/>
  <cols>
    <col min="1" max="1" width="2.140625" style="7" customWidth="1"/>
    <col min="2" max="2" width="35.7109375" style="7" customWidth="1"/>
    <col min="3" max="3" width="55.85546875" style="14" customWidth="1"/>
    <col min="4" max="16384" width="28.42578125" style="7"/>
  </cols>
  <sheetData>
    <row r="1" spans="2:6" ht="18.75" x14ac:dyDescent="0.3">
      <c r="B1" s="496" t="s">
        <v>134</v>
      </c>
      <c r="C1" s="496"/>
      <c r="D1" s="47"/>
      <c r="E1" s="47"/>
      <c r="F1" s="47"/>
    </row>
    <row r="2" spans="2:6" ht="18.75" x14ac:dyDescent="0.3">
      <c r="B2" s="496" t="s">
        <v>135</v>
      </c>
      <c r="C2" s="496"/>
      <c r="D2" s="48"/>
      <c r="E2" s="48"/>
      <c r="F2" s="48"/>
    </row>
    <row r="3" spans="2:6" ht="19.5" thickBot="1" x14ac:dyDescent="0.35">
      <c r="B3" s="490"/>
      <c r="C3" s="490"/>
      <c r="D3" s="48"/>
      <c r="E3" s="48"/>
      <c r="F3" s="48"/>
    </row>
    <row r="4" spans="2:6" x14ac:dyDescent="0.25">
      <c r="B4" s="81"/>
      <c r="C4" s="518" t="s">
        <v>136</v>
      </c>
      <c r="D4" s="9"/>
      <c r="E4" s="9"/>
      <c r="F4" s="9"/>
    </row>
    <row r="5" spans="2:6" x14ac:dyDescent="0.25">
      <c r="B5" s="82"/>
      <c r="C5" s="519"/>
      <c r="D5" s="9"/>
      <c r="E5" s="9"/>
      <c r="F5" s="9"/>
    </row>
    <row r="6" spans="2:6" x14ac:dyDescent="0.25">
      <c r="B6" s="83" t="s">
        <v>22</v>
      </c>
      <c r="C6" s="84">
        <v>86.4</v>
      </c>
      <c r="D6" s="39"/>
      <c r="E6" s="42"/>
      <c r="F6" s="9"/>
    </row>
    <row r="7" spans="2:6" ht="17.25" x14ac:dyDescent="0.25">
      <c r="B7" s="85" t="s">
        <v>137</v>
      </c>
      <c r="C7" s="86"/>
      <c r="D7" s="9"/>
      <c r="E7" s="9"/>
      <c r="F7" s="9"/>
    </row>
    <row r="8" spans="2:6" x14ac:dyDescent="0.25">
      <c r="B8" s="87" t="s">
        <v>138</v>
      </c>
      <c r="C8" s="88">
        <v>64.2</v>
      </c>
      <c r="D8" s="9"/>
      <c r="E8" s="9"/>
      <c r="F8" s="9"/>
    </row>
    <row r="9" spans="2:6" x14ac:dyDescent="0.25">
      <c r="B9" s="87" t="s">
        <v>139</v>
      </c>
      <c r="C9" s="88">
        <v>84.1</v>
      </c>
      <c r="D9" s="9"/>
      <c r="E9" s="9"/>
      <c r="F9" s="9"/>
    </row>
    <row r="10" spans="2:6" x14ac:dyDescent="0.25">
      <c r="B10" s="87" t="s">
        <v>140</v>
      </c>
      <c r="C10" s="88">
        <v>95.6</v>
      </c>
      <c r="D10" s="9"/>
      <c r="E10" s="41"/>
      <c r="F10" s="9"/>
    </row>
    <row r="11" spans="2:6" ht="17.25" x14ac:dyDescent="0.25">
      <c r="B11" s="85" t="s">
        <v>141</v>
      </c>
      <c r="C11" s="89"/>
      <c r="D11" s="9"/>
      <c r="E11" s="41"/>
      <c r="F11" s="9"/>
    </row>
    <row r="12" spans="2:6" x14ac:dyDescent="0.25">
      <c r="B12" s="87" t="s">
        <v>142</v>
      </c>
      <c r="C12" s="90">
        <v>87.6</v>
      </c>
      <c r="D12" s="9"/>
      <c r="E12" s="9"/>
      <c r="F12" s="9"/>
    </row>
    <row r="13" spans="2:6" x14ac:dyDescent="0.25">
      <c r="B13" s="91" t="s">
        <v>143</v>
      </c>
      <c r="C13" s="92">
        <v>79.400000000000006</v>
      </c>
      <c r="D13" s="9"/>
      <c r="E13" s="9"/>
      <c r="F13" s="9"/>
    </row>
    <row r="14" spans="2:6" ht="17.25" x14ac:dyDescent="0.25">
      <c r="B14" s="93" t="s">
        <v>144</v>
      </c>
      <c r="C14" s="90"/>
      <c r="D14" s="9"/>
      <c r="E14" s="9"/>
      <c r="F14" s="9"/>
    </row>
    <row r="15" spans="2:6" x14ac:dyDescent="0.25">
      <c r="B15" s="87" t="s">
        <v>145</v>
      </c>
      <c r="C15" s="94">
        <v>82.3</v>
      </c>
      <c r="D15" s="9"/>
      <c r="E15" s="9"/>
      <c r="F15" s="9"/>
    </row>
    <row r="16" spans="2:6" ht="15.75" thickBot="1" x14ac:dyDescent="0.3">
      <c r="B16" s="95" t="s">
        <v>146</v>
      </c>
      <c r="C16" s="96">
        <v>87.4</v>
      </c>
      <c r="D16" s="9"/>
      <c r="E16" s="9"/>
      <c r="F16" s="9"/>
    </row>
    <row r="17" spans="1:6" ht="15.75" thickBot="1" x14ac:dyDescent="0.3">
      <c r="B17" s="63"/>
      <c r="C17" s="97"/>
      <c r="D17" s="9"/>
      <c r="E17" s="9"/>
      <c r="F17" s="9"/>
    </row>
    <row r="18" spans="1:6" x14ac:dyDescent="0.25">
      <c r="B18" s="98" t="s">
        <v>147</v>
      </c>
      <c r="C18" s="99">
        <v>89.4</v>
      </c>
      <c r="D18" s="39"/>
      <c r="E18" s="42"/>
      <c r="F18" s="9"/>
    </row>
    <row r="19" spans="1:6" ht="17.25" x14ac:dyDescent="0.25">
      <c r="B19" s="85" t="s">
        <v>148</v>
      </c>
      <c r="C19" s="86"/>
      <c r="D19" s="9"/>
      <c r="E19" s="9"/>
      <c r="F19" s="9"/>
    </row>
    <row r="20" spans="1:6" x14ac:dyDescent="0.25">
      <c r="B20" s="100" t="s">
        <v>149</v>
      </c>
      <c r="C20" s="90">
        <v>92.6</v>
      </c>
      <c r="D20" s="40"/>
      <c r="E20" s="42"/>
      <c r="F20" s="9"/>
    </row>
    <row r="21" spans="1:6" x14ac:dyDescent="0.25">
      <c r="B21" s="100" t="s">
        <v>150</v>
      </c>
      <c r="C21" s="90">
        <v>91.3</v>
      </c>
      <c r="D21" s="40"/>
      <c r="E21" s="42"/>
      <c r="F21" s="9"/>
    </row>
    <row r="22" spans="1:6" x14ac:dyDescent="0.25">
      <c r="B22" s="101" t="s">
        <v>151</v>
      </c>
      <c r="C22" s="90">
        <v>78</v>
      </c>
      <c r="D22" s="40"/>
      <c r="E22" s="42"/>
      <c r="F22" s="9"/>
    </row>
    <row r="23" spans="1:6" ht="17.25" x14ac:dyDescent="0.25">
      <c r="B23" s="85" t="s">
        <v>152</v>
      </c>
      <c r="C23" s="86"/>
      <c r="D23" s="9"/>
      <c r="E23" s="9"/>
      <c r="F23" s="9"/>
    </row>
    <row r="24" spans="1:6" x14ac:dyDescent="0.25">
      <c r="B24" s="87" t="s">
        <v>153</v>
      </c>
      <c r="C24" s="90">
        <v>90.1</v>
      </c>
      <c r="D24" s="39"/>
      <c r="E24" s="43"/>
      <c r="F24" s="9"/>
    </row>
    <row r="25" spans="1:6" x14ac:dyDescent="0.25">
      <c r="B25" s="87" t="s">
        <v>154</v>
      </c>
      <c r="C25" s="90">
        <v>83.9</v>
      </c>
      <c r="D25" s="39"/>
      <c r="E25" s="42"/>
      <c r="F25" s="9"/>
    </row>
    <row r="26" spans="1:6" x14ac:dyDescent="0.25">
      <c r="B26" s="87" t="s">
        <v>155</v>
      </c>
      <c r="C26" s="90">
        <v>94.9</v>
      </c>
      <c r="D26" s="39"/>
      <c r="E26" s="42"/>
      <c r="F26" s="9"/>
    </row>
    <row r="27" spans="1:6" x14ac:dyDescent="0.25">
      <c r="B27" s="87" t="s">
        <v>156</v>
      </c>
      <c r="C27" s="90">
        <v>87.6</v>
      </c>
      <c r="D27" s="39"/>
      <c r="E27" s="42"/>
      <c r="F27" s="9"/>
    </row>
    <row r="28" spans="1:6" ht="15.75" thickBot="1" x14ac:dyDescent="0.3">
      <c r="B28" s="95" t="s">
        <v>157</v>
      </c>
      <c r="C28" s="96">
        <v>77.900000000000006</v>
      </c>
      <c r="D28" s="39"/>
      <c r="E28" s="42"/>
      <c r="F28" s="9"/>
    </row>
    <row r="29" spans="1:6" x14ac:dyDescent="0.25">
      <c r="B29" s="63"/>
      <c r="C29" s="102"/>
      <c r="D29" s="9"/>
      <c r="E29" s="9"/>
      <c r="F29" s="9"/>
    </row>
    <row r="30" spans="1:6" ht="18.95" customHeight="1" x14ac:dyDescent="0.25">
      <c r="A30" s="279">
        <v>1</v>
      </c>
      <c r="B30" s="497" t="s">
        <v>158</v>
      </c>
      <c r="C30" s="497"/>
      <c r="D30" s="9"/>
      <c r="E30" s="9"/>
      <c r="F30" s="9"/>
    </row>
    <row r="31" spans="1:6" ht="18" customHeight="1" x14ac:dyDescent="0.25">
      <c r="A31" s="279">
        <v>2</v>
      </c>
      <c r="B31" s="499" t="s">
        <v>159</v>
      </c>
      <c r="C31" s="499"/>
    </row>
    <row r="32" spans="1:6" ht="16.5" customHeight="1" x14ac:dyDescent="0.25">
      <c r="A32" s="279">
        <v>3</v>
      </c>
      <c r="B32" s="497" t="s">
        <v>160</v>
      </c>
      <c r="C32" s="497"/>
    </row>
    <row r="33" spans="1:3" ht="18.95" customHeight="1" x14ac:dyDescent="0.25">
      <c r="A33" s="279">
        <v>4</v>
      </c>
      <c r="B33" s="499" t="s">
        <v>161</v>
      </c>
      <c r="C33" s="499"/>
    </row>
    <row r="34" spans="1:3" ht="18.95" customHeight="1" x14ac:dyDescent="0.25">
      <c r="A34" s="279">
        <v>5</v>
      </c>
      <c r="B34" s="499" t="s">
        <v>162</v>
      </c>
      <c r="C34" s="499"/>
    </row>
    <row r="35" spans="1:3" x14ac:dyDescent="0.25">
      <c r="B35" s="499" t="s">
        <v>163</v>
      </c>
      <c r="C35" s="499"/>
    </row>
    <row r="36" spans="1:3" x14ac:dyDescent="0.25">
      <c r="B36" s="29"/>
      <c r="C36" s="29"/>
    </row>
    <row r="37" spans="1:3" x14ac:dyDescent="0.25">
      <c r="B37" s="9"/>
      <c r="C37" s="30"/>
    </row>
    <row r="38" spans="1:3" x14ac:dyDescent="0.25">
      <c r="B38" s="9"/>
      <c r="C38" s="30"/>
    </row>
    <row r="39" spans="1:3" x14ac:dyDescent="0.25">
      <c r="B39" s="9"/>
      <c r="C39" s="30"/>
    </row>
  </sheetData>
  <mergeCells count="9">
    <mergeCell ref="B35:C35"/>
    <mergeCell ref="B1:C1"/>
    <mergeCell ref="B2:C2"/>
    <mergeCell ref="B34:C34"/>
    <mergeCell ref="B30:C30"/>
    <mergeCell ref="B31:C31"/>
    <mergeCell ref="B33:C33"/>
    <mergeCell ref="B32:C32"/>
    <mergeCell ref="C4:C5"/>
  </mergeCells>
  <printOptions horizontalCentered="1"/>
  <pageMargins left="0.7" right="0.7" top="0.75" bottom="0.75" header="0.3" footer="0.3"/>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J62"/>
  <sheetViews>
    <sheetView zoomScaleNormal="100" zoomScaleSheetLayoutView="100" workbookViewId="0"/>
  </sheetViews>
  <sheetFormatPr defaultColWidth="9.140625" defaultRowHeight="15" x14ac:dyDescent="0.25"/>
  <cols>
    <col min="1" max="1" width="1.42578125" style="7" customWidth="1"/>
    <col min="2" max="2" width="20.85546875" style="12" customWidth="1"/>
    <col min="3" max="4" width="0" style="7" hidden="1" customWidth="1"/>
    <col min="5" max="9" width="16.7109375" style="7" customWidth="1"/>
    <col min="10" max="16384" width="9.140625" style="7"/>
  </cols>
  <sheetData>
    <row r="1" spans="2:10" ht="18.75" x14ac:dyDescent="0.3">
      <c r="B1" s="520" t="s">
        <v>164</v>
      </c>
      <c r="C1" s="520"/>
      <c r="D1" s="520"/>
      <c r="E1" s="520"/>
      <c r="F1" s="520"/>
      <c r="G1" s="520"/>
      <c r="H1" s="520"/>
      <c r="I1" s="520"/>
      <c r="J1" s="47"/>
    </row>
    <row r="2" spans="2:10" ht="11.1" customHeight="1" x14ac:dyDescent="0.3">
      <c r="B2" s="520" t="s">
        <v>165</v>
      </c>
      <c r="C2" s="520"/>
      <c r="D2" s="520"/>
      <c r="E2" s="520"/>
      <c r="F2" s="520"/>
      <c r="G2" s="520"/>
      <c r="H2" s="520"/>
      <c r="I2" s="520"/>
      <c r="J2" s="47"/>
    </row>
    <row r="3" spans="2:10" ht="11.1" customHeight="1" x14ac:dyDescent="0.3">
      <c r="B3" s="520"/>
      <c r="C3" s="520"/>
      <c r="D3" s="520"/>
      <c r="E3" s="520"/>
      <c r="F3" s="520"/>
      <c r="G3" s="520"/>
      <c r="H3" s="520"/>
      <c r="I3" s="520"/>
      <c r="J3" s="47"/>
    </row>
    <row r="4" spans="2:10" x14ac:dyDescent="0.25">
      <c r="B4" s="62"/>
      <c r="C4" s="63"/>
      <c r="D4" s="63"/>
      <c r="E4" s="63"/>
      <c r="F4" s="63"/>
      <c r="G4" s="63"/>
      <c r="H4" s="63"/>
      <c r="I4" s="63"/>
    </row>
    <row r="5" spans="2:10" x14ac:dyDescent="0.25">
      <c r="B5" s="64"/>
      <c r="C5" s="65">
        <v>2013</v>
      </c>
      <c r="D5" s="65">
        <v>2014</v>
      </c>
      <c r="E5" s="65">
        <v>2015</v>
      </c>
      <c r="F5" s="65">
        <v>2016</v>
      </c>
      <c r="G5" s="65">
        <v>2017</v>
      </c>
      <c r="H5" s="65">
        <v>2018</v>
      </c>
      <c r="I5" s="66">
        <v>2019</v>
      </c>
    </row>
    <row r="6" spans="2:10" x14ac:dyDescent="0.25">
      <c r="B6" s="241" t="s">
        <v>67</v>
      </c>
      <c r="C6" s="67" t="s">
        <v>166</v>
      </c>
      <c r="D6" s="67" t="s">
        <v>167</v>
      </c>
      <c r="E6" s="68">
        <v>68.3</v>
      </c>
      <c r="F6" s="68">
        <v>74.7</v>
      </c>
      <c r="G6" s="68">
        <v>78.099999999999994</v>
      </c>
      <c r="H6" s="68">
        <v>79.328842853323494</v>
      </c>
      <c r="I6" s="69">
        <v>81.599999999999994</v>
      </c>
    </row>
    <row r="7" spans="2:10" x14ac:dyDescent="0.25">
      <c r="B7" s="235" t="s">
        <v>68</v>
      </c>
      <c r="C7" s="68">
        <v>79</v>
      </c>
      <c r="D7" s="68">
        <v>81.400000000000006</v>
      </c>
      <c r="E7" s="68">
        <v>81.7</v>
      </c>
      <c r="F7" s="68">
        <v>85.7</v>
      </c>
      <c r="G7" s="68">
        <v>86.1</v>
      </c>
      <c r="H7" s="68">
        <v>87.473630038774147</v>
      </c>
      <c r="I7" s="69">
        <v>87.8</v>
      </c>
    </row>
    <row r="8" spans="2:10" x14ac:dyDescent="0.25">
      <c r="B8" s="235" t="s">
        <v>69</v>
      </c>
      <c r="C8" s="70">
        <v>73.900000000000006</v>
      </c>
      <c r="D8" s="70">
        <v>75.5</v>
      </c>
      <c r="E8" s="68">
        <v>78.099999999999994</v>
      </c>
      <c r="F8" s="68">
        <v>83.1</v>
      </c>
      <c r="G8" s="68">
        <v>85.7</v>
      </c>
      <c r="H8" s="68">
        <v>86.243649346784494</v>
      </c>
      <c r="I8" s="69">
        <v>87.2</v>
      </c>
    </row>
    <row r="9" spans="2:10" x14ac:dyDescent="0.25">
      <c r="B9" s="235" t="s">
        <v>70</v>
      </c>
      <c r="C9" s="70">
        <v>60.9</v>
      </c>
      <c r="D9" s="70">
        <v>63.5</v>
      </c>
      <c r="E9" s="68">
        <v>64.2</v>
      </c>
      <c r="F9" s="68">
        <v>70.900000000000006</v>
      </c>
      <c r="G9" s="68">
        <v>73</v>
      </c>
      <c r="H9" s="68">
        <v>76.91307194120796</v>
      </c>
      <c r="I9" s="69">
        <v>79.8</v>
      </c>
    </row>
    <row r="10" spans="2:10" x14ac:dyDescent="0.25">
      <c r="B10" s="242" t="s">
        <v>71</v>
      </c>
      <c r="C10" s="71">
        <v>77.900000000000006</v>
      </c>
      <c r="D10" s="71">
        <v>80</v>
      </c>
      <c r="E10" s="72">
        <v>81.3</v>
      </c>
      <c r="F10" s="72">
        <v>85.4</v>
      </c>
      <c r="G10" s="72">
        <v>87.7</v>
      </c>
      <c r="H10" s="72">
        <v>88.741651890947765</v>
      </c>
      <c r="I10" s="73">
        <v>89.8</v>
      </c>
    </row>
    <row r="11" spans="2:10" x14ac:dyDescent="0.25">
      <c r="B11" s="235" t="s">
        <v>72</v>
      </c>
      <c r="C11" s="70">
        <v>79.400000000000006</v>
      </c>
      <c r="D11" s="70">
        <v>81.2</v>
      </c>
      <c r="E11" s="68">
        <v>83</v>
      </c>
      <c r="F11" s="68">
        <v>86.9</v>
      </c>
      <c r="G11" s="68">
        <v>88.2</v>
      </c>
      <c r="H11" s="68">
        <v>89.38659666650895</v>
      </c>
      <c r="I11" s="69">
        <v>91</v>
      </c>
    </row>
    <row r="12" spans="2:10" x14ac:dyDescent="0.25">
      <c r="B12" s="235" t="s">
        <v>73</v>
      </c>
      <c r="C12" s="70">
        <v>77.5</v>
      </c>
      <c r="D12" s="70">
        <v>80.5</v>
      </c>
      <c r="E12" s="68">
        <v>82</v>
      </c>
      <c r="F12" s="68">
        <v>84.1</v>
      </c>
      <c r="G12" s="68">
        <v>85.5</v>
      </c>
      <c r="H12" s="68">
        <v>87.006808694055763</v>
      </c>
      <c r="I12" s="69">
        <v>88.5</v>
      </c>
    </row>
    <row r="13" spans="2:10" x14ac:dyDescent="0.25">
      <c r="B13" s="235" t="s">
        <v>74</v>
      </c>
      <c r="C13" s="70">
        <v>74.5</v>
      </c>
      <c r="D13" s="70">
        <v>75.5</v>
      </c>
      <c r="E13" s="68">
        <v>77.400000000000006</v>
      </c>
      <c r="F13" s="68">
        <v>83.3</v>
      </c>
      <c r="G13" s="68">
        <v>86.2</v>
      </c>
      <c r="H13" s="68">
        <v>88.365413644263498</v>
      </c>
      <c r="I13" s="69">
        <v>88.8</v>
      </c>
    </row>
    <row r="14" spans="2:10" x14ac:dyDescent="0.25">
      <c r="B14" s="235" t="s">
        <v>75</v>
      </c>
      <c r="C14" s="70">
        <v>73.400000000000006</v>
      </c>
      <c r="D14" s="70">
        <v>73.400000000000006</v>
      </c>
      <c r="E14" s="68">
        <v>76.8</v>
      </c>
      <c r="F14" s="68">
        <v>79.8</v>
      </c>
      <c r="G14" s="68">
        <v>82.7</v>
      </c>
      <c r="H14" s="68">
        <v>86.115710528878935</v>
      </c>
      <c r="I14" s="69">
        <v>87.3</v>
      </c>
    </row>
    <row r="15" spans="2:10" x14ac:dyDescent="0.25">
      <c r="B15" s="242" t="s">
        <v>76</v>
      </c>
      <c r="C15" s="71">
        <v>74.3</v>
      </c>
      <c r="D15" s="71">
        <v>75.8</v>
      </c>
      <c r="E15" s="72">
        <v>77.5</v>
      </c>
      <c r="F15" s="72">
        <v>81.2</v>
      </c>
      <c r="G15" s="72">
        <v>83.2</v>
      </c>
      <c r="H15" s="72">
        <v>85.247097136537988</v>
      </c>
      <c r="I15" s="73">
        <v>86.8</v>
      </c>
    </row>
    <row r="16" spans="2:10" x14ac:dyDescent="0.25">
      <c r="B16" s="235" t="s">
        <v>77</v>
      </c>
      <c r="C16" s="70">
        <v>72.2</v>
      </c>
      <c r="D16" s="70">
        <v>73.400000000000006</v>
      </c>
      <c r="E16" s="68">
        <v>74.8</v>
      </c>
      <c r="F16" s="68">
        <v>80.7</v>
      </c>
      <c r="G16" s="68">
        <v>82.7</v>
      </c>
      <c r="H16" s="68">
        <v>83.748013416733897</v>
      </c>
      <c r="I16" s="69">
        <v>85</v>
      </c>
    </row>
    <row r="17" spans="2:9" x14ac:dyDescent="0.25">
      <c r="B17" s="235" t="s">
        <v>78</v>
      </c>
      <c r="C17" s="70">
        <v>78.599999999999994</v>
      </c>
      <c r="D17" s="70">
        <v>80.599999999999994</v>
      </c>
      <c r="E17" s="68">
        <v>82.2</v>
      </c>
      <c r="F17" s="68">
        <v>83.2</v>
      </c>
      <c r="G17" s="68">
        <v>84.5</v>
      </c>
      <c r="H17" s="68">
        <v>85.733644623761009</v>
      </c>
      <c r="I17" s="69">
        <v>88</v>
      </c>
    </row>
    <row r="18" spans="2:9" x14ac:dyDescent="0.25">
      <c r="B18" s="235" t="s">
        <v>79</v>
      </c>
      <c r="C18" s="70">
        <v>73.2</v>
      </c>
      <c r="D18" s="70">
        <v>73.599999999999994</v>
      </c>
      <c r="E18" s="68">
        <v>76.7</v>
      </c>
      <c r="F18" s="68">
        <v>79.400000000000006</v>
      </c>
      <c r="G18" s="68">
        <v>82.5</v>
      </c>
      <c r="H18" s="68">
        <v>86.211910600215532</v>
      </c>
      <c r="I18" s="69">
        <v>88.4</v>
      </c>
    </row>
    <row r="19" spans="2:9" x14ac:dyDescent="0.25">
      <c r="B19" s="235" t="s">
        <v>80</v>
      </c>
      <c r="C19" s="70">
        <v>74</v>
      </c>
      <c r="D19" s="70">
        <v>75.5</v>
      </c>
      <c r="E19" s="68">
        <v>76.900000000000006</v>
      </c>
      <c r="F19" s="68">
        <v>82</v>
      </c>
      <c r="G19" s="68">
        <v>83.6</v>
      </c>
      <c r="H19" s="68">
        <v>85.104927907542731</v>
      </c>
      <c r="I19" s="69">
        <v>86</v>
      </c>
    </row>
    <row r="20" spans="2:9" x14ac:dyDescent="0.25">
      <c r="B20" s="242" t="s">
        <v>81</v>
      </c>
      <c r="C20" s="71">
        <v>69.7</v>
      </c>
      <c r="D20" s="71">
        <v>71.400000000000006</v>
      </c>
      <c r="E20" s="72">
        <v>73.3</v>
      </c>
      <c r="F20" s="72">
        <v>79.2</v>
      </c>
      <c r="G20" s="72">
        <v>81.2</v>
      </c>
      <c r="H20" s="72">
        <v>82.774225146575702</v>
      </c>
      <c r="I20" s="73">
        <v>83.9</v>
      </c>
    </row>
    <row r="21" spans="2:9" x14ac:dyDescent="0.25">
      <c r="B21" s="235" t="s">
        <v>82</v>
      </c>
      <c r="C21" s="70">
        <v>72.2</v>
      </c>
      <c r="D21" s="70">
        <v>74.2</v>
      </c>
      <c r="E21" s="68">
        <v>75</v>
      </c>
      <c r="F21" s="68">
        <v>79.599999999999994</v>
      </c>
      <c r="G21" s="68">
        <v>81.8</v>
      </c>
      <c r="H21" s="68">
        <v>83.576430762387091</v>
      </c>
      <c r="I21" s="69">
        <v>83.9</v>
      </c>
    </row>
    <row r="22" spans="2:9" x14ac:dyDescent="0.25">
      <c r="B22" s="235" t="s">
        <v>83</v>
      </c>
      <c r="C22" s="70">
        <v>73</v>
      </c>
      <c r="D22" s="70">
        <v>74.5</v>
      </c>
      <c r="E22" s="68">
        <v>76.2</v>
      </c>
      <c r="F22" s="68">
        <v>80.3</v>
      </c>
      <c r="G22" s="68">
        <v>83</v>
      </c>
      <c r="H22" s="68">
        <v>84.326562014737846</v>
      </c>
      <c r="I22" s="69">
        <v>85.2</v>
      </c>
    </row>
    <row r="23" spans="2:9" x14ac:dyDescent="0.25">
      <c r="B23" s="235" t="s">
        <v>84</v>
      </c>
      <c r="C23" s="70">
        <v>68.5</v>
      </c>
      <c r="D23" s="70">
        <v>68.900000000000006</v>
      </c>
      <c r="E23" s="68">
        <v>70.900000000000006</v>
      </c>
      <c r="F23" s="68">
        <v>77.3</v>
      </c>
      <c r="G23" s="68">
        <v>78.900000000000006</v>
      </c>
      <c r="H23" s="68">
        <v>81.665919283805223</v>
      </c>
      <c r="I23" s="69">
        <v>83.1</v>
      </c>
    </row>
    <row r="24" spans="2:9" x14ac:dyDescent="0.25">
      <c r="B24" s="235" t="s">
        <v>85</v>
      </c>
      <c r="C24" s="70">
        <v>64.8</v>
      </c>
      <c r="D24" s="70">
        <v>66.599999999999994</v>
      </c>
      <c r="E24" s="68">
        <v>68.7</v>
      </c>
      <c r="F24" s="68">
        <v>74.400000000000006</v>
      </c>
      <c r="G24" s="68">
        <v>75.599999999999994</v>
      </c>
      <c r="H24" s="68">
        <v>78.096556567389271</v>
      </c>
      <c r="I24" s="69">
        <v>80.599999999999994</v>
      </c>
    </row>
    <row r="25" spans="2:9" x14ac:dyDescent="0.25">
      <c r="B25" s="242" t="s">
        <v>86</v>
      </c>
      <c r="C25" s="71">
        <v>72.900000000000006</v>
      </c>
      <c r="D25" s="71">
        <v>74.900000000000006</v>
      </c>
      <c r="E25" s="72">
        <v>77.099999999999994</v>
      </c>
      <c r="F25" s="72">
        <v>80.7</v>
      </c>
      <c r="G25" s="72">
        <v>82</v>
      </c>
      <c r="H25" s="72">
        <v>83.959165852777545</v>
      </c>
      <c r="I25" s="73">
        <v>84.9</v>
      </c>
    </row>
    <row r="26" spans="2:9" x14ac:dyDescent="0.25">
      <c r="B26" s="235" t="s">
        <v>87</v>
      </c>
      <c r="C26" s="70">
        <v>78.900000000000006</v>
      </c>
      <c r="D26" s="70">
        <v>80.099999999999994</v>
      </c>
      <c r="E26" s="68">
        <v>81.400000000000006</v>
      </c>
      <c r="F26" s="68">
        <v>85.8</v>
      </c>
      <c r="G26" s="68">
        <v>87.7</v>
      </c>
      <c r="H26" s="68">
        <v>88.166078878667477</v>
      </c>
      <c r="I26" s="69">
        <v>89.1</v>
      </c>
    </row>
    <row r="27" spans="2:9" x14ac:dyDescent="0.25">
      <c r="B27" s="235" t="s">
        <v>88</v>
      </c>
      <c r="C27" s="70">
        <v>79.599999999999994</v>
      </c>
      <c r="D27" s="70">
        <v>80.5</v>
      </c>
      <c r="E27" s="68">
        <v>82.6</v>
      </c>
      <c r="F27" s="68">
        <v>85.5</v>
      </c>
      <c r="G27" s="68">
        <v>86.8</v>
      </c>
      <c r="H27" s="68">
        <v>87.943652654771157</v>
      </c>
      <c r="I27" s="69">
        <v>88.9</v>
      </c>
    </row>
    <row r="28" spans="2:9" x14ac:dyDescent="0.25">
      <c r="B28" s="235" t="s">
        <v>89</v>
      </c>
      <c r="C28" s="70">
        <v>70.7</v>
      </c>
      <c r="D28" s="70">
        <v>72.900000000000006</v>
      </c>
      <c r="E28" s="68">
        <v>74.400000000000006</v>
      </c>
      <c r="F28" s="68">
        <v>80.5</v>
      </c>
      <c r="G28" s="68">
        <v>82.8</v>
      </c>
      <c r="H28" s="68">
        <v>84.120672167493041</v>
      </c>
      <c r="I28" s="69">
        <v>85.9</v>
      </c>
    </row>
    <row r="29" spans="2:9" x14ac:dyDescent="0.25">
      <c r="B29" s="235" t="s">
        <v>90</v>
      </c>
      <c r="C29" s="70">
        <v>76.5</v>
      </c>
      <c r="D29" s="70">
        <v>78.3</v>
      </c>
      <c r="E29" s="68">
        <v>79.5</v>
      </c>
      <c r="F29" s="68">
        <v>83.5</v>
      </c>
      <c r="G29" s="68">
        <v>85.9</v>
      </c>
      <c r="H29" s="68">
        <v>86.778794888199883</v>
      </c>
      <c r="I29" s="69">
        <v>87.9</v>
      </c>
    </row>
    <row r="30" spans="2:9" x14ac:dyDescent="0.25">
      <c r="B30" s="242" t="s">
        <v>91</v>
      </c>
      <c r="C30" s="71">
        <v>57.4</v>
      </c>
      <c r="D30" s="71">
        <v>59.1</v>
      </c>
      <c r="E30" s="72">
        <v>61</v>
      </c>
      <c r="F30" s="72">
        <v>70.7</v>
      </c>
      <c r="G30" s="72">
        <v>73.400000000000006</v>
      </c>
      <c r="H30" s="72">
        <v>76.257272489468988</v>
      </c>
      <c r="I30" s="73">
        <v>76.8</v>
      </c>
    </row>
    <row r="31" spans="2:9" x14ac:dyDescent="0.25">
      <c r="B31" s="235" t="s">
        <v>92</v>
      </c>
      <c r="C31" s="70">
        <v>69.8</v>
      </c>
      <c r="D31" s="70">
        <v>71.599999999999994</v>
      </c>
      <c r="E31" s="68">
        <v>73.3</v>
      </c>
      <c r="F31" s="68">
        <v>79.3</v>
      </c>
      <c r="G31" s="68">
        <v>81.3</v>
      </c>
      <c r="H31" s="68">
        <v>82.928249725029417</v>
      </c>
      <c r="I31" s="69">
        <v>84.8</v>
      </c>
    </row>
    <row r="32" spans="2:9" x14ac:dyDescent="0.25">
      <c r="B32" s="235" t="s">
        <v>93</v>
      </c>
      <c r="C32" s="70">
        <v>72.099999999999994</v>
      </c>
      <c r="D32" s="70">
        <v>72.900000000000006</v>
      </c>
      <c r="E32" s="68">
        <v>75</v>
      </c>
      <c r="F32" s="68">
        <v>78.900000000000006</v>
      </c>
      <c r="G32" s="68">
        <v>81.3</v>
      </c>
      <c r="H32" s="68">
        <v>83.57798994485664</v>
      </c>
      <c r="I32" s="69">
        <v>85</v>
      </c>
    </row>
    <row r="33" spans="2:9" x14ac:dyDescent="0.25">
      <c r="B33" s="235" t="s">
        <v>94</v>
      </c>
      <c r="C33" s="70">
        <v>72.900000000000006</v>
      </c>
      <c r="D33" s="70">
        <v>74.8</v>
      </c>
      <c r="E33" s="68">
        <v>78.099999999999994</v>
      </c>
      <c r="F33" s="68">
        <v>81.599999999999994</v>
      </c>
      <c r="G33" s="68">
        <v>84.4</v>
      </c>
      <c r="H33" s="68">
        <v>85.737109563808801</v>
      </c>
      <c r="I33" s="69">
        <v>87</v>
      </c>
    </row>
    <row r="34" spans="2:9" x14ac:dyDescent="0.25">
      <c r="B34" s="235" t="s">
        <v>95</v>
      </c>
      <c r="C34" s="70">
        <v>75.599999999999994</v>
      </c>
      <c r="D34" s="70">
        <v>76.3</v>
      </c>
      <c r="E34" s="68">
        <v>79</v>
      </c>
      <c r="F34" s="68">
        <v>80.900000000000006</v>
      </c>
      <c r="G34" s="68">
        <v>83.4</v>
      </c>
      <c r="H34" s="68">
        <v>85.865588019224504</v>
      </c>
      <c r="I34" s="69">
        <v>85.6</v>
      </c>
    </row>
    <row r="35" spans="2:9" x14ac:dyDescent="0.25">
      <c r="B35" s="242" t="s">
        <v>96</v>
      </c>
      <c r="C35" s="71">
        <v>80.900000000000006</v>
      </c>
      <c r="D35" s="71">
        <v>82.1</v>
      </c>
      <c r="E35" s="72">
        <v>84.5</v>
      </c>
      <c r="F35" s="72">
        <v>86.4</v>
      </c>
      <c r="G35" s="72">
        <v>88.4</v>
      </c>
      <c r="H35" s="72">
        <v>89.083642688794683</v>
      </c>
      <c r="I35" s="73">
        <v>89.2</v>
      </c>
    </row>
    <row r="36" spans="2:9" x14ac:dyDescent="0.25">
      <c r="B36" s="235" t="s">
        <v>97</v>
      </c>
      <c r="C36" s="70">
        <v>79.099999999999994</v>
      </c>
      <c r="D36" s="70">
        <v>80.900000000000006</v>
      </c>
      <c r="E36" s="68">
        <v>81.599999999999994</v>
      </c>
      <c r="F36" s="68">
        <v>84.2</v>
      </c>
      <c r="G36" s="68">
        <v>86.8</v>
      </c>
      <c r="H36" s="68">
        <v>87.984645338902084</v>
      </c>
      <c r="I36" s="69">
        <v>89.4</v>
      </c>
    </row>
    <row r="37" spans="2:9" x14ac:dyDescent="0.25">
      <c r="B37" s="235" t="s">
        <v>98</v>
      </c>
      <c r="C37" s="70">
        <v>64.400000000000006</v>
      </c>
      <c r="D37" s="70">
        <v>67.5</v>
      </c>
      <c r="E37" s="68">
        <v>67.2</v>
      </c>
      <c r="F37" s="68">
        <v>73.7</v>
      </c>
      <c r="G37" s="68">
        <v>76.400000000000006</v>
      </c>
      <c r="H37" s="68">
        <v>76.905727666658692</v>
      </c>
      <c r="I37" s="69">
        <v>78.5</v>
      </c>
    </row>
    <row r="38" spans="2:9" x14ac:dyDescent="0.25">
      <c r="B38" s="235" t="s">
        <v>99</v>
      </c>
      <c r="C38" s="70">
        <v>75.3</v>
      </c>
      <c r="D38" s="70">
        <v>76.5</v>
      </c>
      <c r="E38" s="68">
        <v>77.8</v>
      </c>
      <c r="F38" s="68">
        <v>81.7</v>
      </c>
      <c r="G38" s="68">
        <v>83.4</v>
      </c>
      <c r="H38" s="68">
        <v>85.252887363470819</v>
      </c>
      <c r="I38" s="69">
        <v>86.2</v>
      </c>
    </row>
    <row r="39" spans="2:9" x14ac:dyDescent="0.25">
      <c r="B39" s="235" t="s">
        <v>100</v>
      </c>
      <c r="C39" s="70">
        <v>70.8</v>
      </c>
      <c r="D39" s="70">
        <v>72.400000000000006</v>
      </c>
      <c r="E39" s="68">
        <v>74.099999999999994</v>
      </c>
      <c r="F39" s="68">
        <v>79</v>
      </c>
      <c r="G39" s="68">
        <v>81.599999999999994</v>
      </c>
      <c r="H39" s="68">
        <v>83.495767877148026</v>
      </c>
      <c r="I39" s="69">
        <v>85.3</v>
      </c>
    </row>
    <row r="40" spans="2:9" x14ac:dyDescent="0.25">
      <c r="B40" s="242" t="s">
        <v>101</v>
      </c>
      <c r="C40" s="71">
        <v>72.5</v>
      </c>
      <c r="D40" s="71">
        <v>74.7</v>
      </c>
      <c r="E40" s="72">
        <v>76.3</v>
      </c>
      <c r="F40" s="72">
        <v>81.400000000000006</v>
      </c>
      <c r="G40" s="72">
        <v>81.3</v>
      </c>
      <c r="H40" s="72">
        <v>80.316575597689095</v>
      </c>
      <c r="I40" s="73">
        <v>84.1</v>
      </c>
    </row>
    <row r="41" spans="2:9" x14ac:dyDescent="0.25">
      <c r="B41" s="235" t="s">
        <v>102</v>
      </c>
      <c r="C41" s="70">
        <v>71.2</v>
      </c>
      <c r="D41" s="70">
        <v>73.900000000000006</v>
      </c>
      <c r="E41" s="68">
        <v>76.099999999999994</v>
      </c>
      <c r="F41" s="68">
        <v>80.900000000000006</v>
      </c>
      <c r="G41" s="68">
        <v>83.2</v>
      </c>
      <c r="H41" s="68">
        <v>84.509012693986293</v>
      </c>
      <c r="I41" s="69">
        <v>85.4</v>
      </c>
    </row>
    <row r="42" spans="2:9" x14ac:dyDescent="0.25">
      <c r="B42" s="235" t="s">
        <v>103</v>
      </c>
      <c r="C42" s="70">
        <v>66.7</v>
      </c>
      <c r="D42" s="70">
        <v>69.2</v>
      </c>
      <c r="E42" s="68">
        <v>70.8</v>
      </c>
      <c r="F42" s="68">
        <v>77.2</v>
      </c>
      <c r="G42" s="68">
        <v>79.7</v>
      </c>
      <c r="H42" s="68">
        <v>81.947539570863995</v>
      </c>
      <c r="I42" s="69">
        <v>83.6</v>
      </c>
    </row>
    <row r="43" spans="2:9" x14ac:dyDescent="0.25">
      <c r="B43" s="235" t="s">
        <v>104</v>
      </c>
      <c r="C43" s="70">
        <v>77.5</v>
      </c>
      <c r="D43" s="70">
        <v>78.900000000000006</v>
      </c>
      <c r="E43" s="68">
        <v>80.8</v>
      </c>
      <c r="F43" s="68">
        <v>84.9</v>
      </c>
      <c r="G43" s="68">
        <v>86.8</v>
      </c>
      <c r="H43" s="68">
        <v>87.914717952157659</v>
      </c>
      <c r="I43" s="69">
        <v>89</v>
      </c>
    </row>
    <row r="44" spans="2:9" x14ac:dyDescent="0.25">
      <c r="B44" s="235" t="s">
        <v>105</v>
      </c>
      <c r="C44" s="70">
        <v>72.400000000000006</v>
      </c>
      <c r="D44" s="70">
        <v>73.900000000000006</v>
      </c>
      <c r="E44" s="68">
        <v>75.7</v>
      </c>
      <c r="F44" s="68">
        <v>80.5</v>
      </c>
      <c r="G44" s="68">
        <v>81.5</v>
      </c>
      <c r="H44" s="68">
        <v>84.056813236070454</v>
      </c>
      <c r="I44" s="69">
        <v>85.6</v>
      </c>
    </row>
    <row r="45" spans="2:9" x14ac:dyDescent="0.25">
      <c r="B45" s="242" t="s">
        <v>106</v>
      </c>
      <c r="C45" s="71">
        <v>76.5</v>
      </c>
      <c r="D45" s="71">
        <v>76.5</v>
      </c>
      <c r="E45" s="72">
        <v>78.2</v>
      </c>
      <c r="F45" s="72">
        <v>82.8</v>
      </c>
      <c r="G45" s="72">
        <v>85.5</v>
      </c>
      <c r="H45" s="72">
        <v>85.31751985498299</v>
      </c>
      <c r="I45" s="73">
        <v>87.7</v>
      </c>
    </row>
    <row r="46" spans="2:9" x14ac:dyDescent="0.25">
      <c r="B46" s="235" t="s">
        <v>107</v>
      </c>
      <c r="C46" s="70">
        <v>66.599999999999994</v>
      </c>
      <c r="D46" s="70">
        <v>68.099999999999994</v>
      </c>
      <c r="E46" s="68">
        <v>69.900000000000006</v>
      </c>
      <c r="F46" s="68">
        <v>77</v>
      </c>
      <c r="G46" s="68">
        <v>79.2</v>
      </c>
      <c r="H46" s="68">
        <v>81.498409484276635</v>
      </c>
      <c r="I46" s="69">
        <v>82.7</v>
      </c>
    </row>
    <row r="47" spans="2:9" x14ac:dyDescent="0.25">
      <c r="B47" s="235" t="s">
        <v>108</v>
      </c>
      <c r="C47" s="70">
        <v>71.099999999999994</v>
      </c>
      <c r="D47" s="70">
        <v>71.599999999999994</v>
      </c>
      <c r="E47" s="68">
        <v>75.3</v>
      </c>
      <c r="F47" s="68">
        <v>79.5</v>
      </c>
      <c r="G47" s="68">
        <v>80.599999999999994</v>
      </c>
      <c r="H47" s="68">
        <v>82.106186441413925</v>
      </c>
      <c r="I47" s="69">
        <v>85</v>
      </c>
    </row>
    <row r="48" spans="2:9" x14ac:dyDescent="0.25">
      <c r="B48" s="235" t="s">
        <v>109</v>
      </c>
      <c r="C48" s="70">
        <v>67</v>
      </c>
      <c r="D48" s="70">
        <v>68.2</v>
      </c>
      <c r="E48" s="68">
        <v>70.2</v>
      </c>
      <c r="F48" s="68">
        <v>76.7</v>
      </c>
      <c r="G48" s="68">
        <v>79.400000000000006</v>
      </c>
      <c r="H48" s="68">
        <v>82.065082938297593</v>
      </c>
      <c r="I48" s="69">
        <v>83</v>
      </c>
    </row>
    <row r="49" spans="1:9" x14ac:dyDescent="0.25">
      <c r="B49" s="235" t="s">
        <v>110</v>
      </c>
      <c r="C49" s="70">
        <v>71.8</v>
      </c>
      <c r="D49" s="70">
        <v>73</v>
      </c>
      <c r="E49" s="68">
        <v>74.3</v>
      </c>
      <c r="F49" s="68">
        <v>80.5</v>
      </c>
      <c r="G49" s="68">
        <v>83.3</v>
      </c>
      <c r="H49" s="68">
        <v>84.51394080839944</v>
      </c>
      <c r="I49" s="69">
        <v>86.3</v>
      </c>
    </row>
    <row r="50" spans="1:9" x14ac:dyDescent="0.25">
      <c r="B50" s="242" t="s">
        <v>111</v>
      </c>
      <c r="C50" s="71">
        <v>79.599999999999994</v>
      </c>
      <c r="D50" s="71">
        <v>81.7</v>
      </c>
      <c r="E50" s="72">
        <v>83.1</v>
      </c>
      <c r="F50" s="72">
        <v>85.4</v>
      </c>
      <c r="G50" s="72">
        <v>87.8</v>
      </c>
      <c r="H50" s="72">
        <v>89.969376038026169</v>
      </c>
      <c r="I50" s="73">
        <v>90.8</v>
      </c>
    </row>
    <row r="51" spans="1:9" x14ac:dyDescent="0.25">
      <c r="B51" s="235" t="s">
        <v>112</v>
      </c>
      <c r="C51" s="70">
        <v>75.3</v>
      </c>
      <c r="D51" s="70">
        <v>76.3</v>
      </c>
      <c r="E51" s="68">
        <v>78.7</v>
      </c>
      <c r="F51" s="68">
        <v>81.099999999999994</v>
      </c>
      <c r="G51" s="68">
        <v>81.400000000000006</v>
      </c>
      <c r="H51" s="68">
        <v>82.472940969419199</v>
      </c>
      <c r="I51" s="69">
        <v>83.4</v>
      </c>
    </row>
    <row r="52" spans="1:9" x14ac:dyDescent="0.25">
      <c r="B52" s="235" t="s">
        <v>113</v>
      </c>
      <c r="C52" s="70">
        <v>75.8</v>
      </c>
      <c r="D52" s="70">
        <v>77.2</v>
      </c>
      <c r="E52" s="68">
        <v>78.599999999999994</v>
      </c>
      <c r="F52" s="68">
        <v>83.4</v>
      </c>
      <c r="G52" s="68">
        <v>84.8</v>
      </c>
      <c r="H52" s="68">
        <v>85.591669280408496</v>
      </c>
      <c r="I52" s="69">
        <v>86.7</v>
      </c>
    </row>
    <row r="53" spans="1:9" x14ac:dyDescent="0.25">
      <c r="B53" s="235" t="s">
        <v>114</v>
      </c>
      <c r="C53" s="70">
        <v>78.900000000000006</v>
      </c>
      <c r="D53" s="70">
        <v>81.900000000000006</v>
      </c>
      <c r="E53" s="68">
        <v>83.9</v>
      </c>
      <c r="F53" s="68">
        <v>87.4</v>
      </c>
      <c r="G53" s="68">
        <v>89.1</v>
      </c>
      <c r="H53" s="68">
        <v>89.966552411869841</v>
      </c>
      <c r="I53" s="69">
        <v>91.2</v>
      </c>
    </row>
    <row r="54" spans="1:9" x14ac:dyDescent="0.25">
      <c r="B54" s="235" t="s">
        <v>115</v>
      </c>
      <c r="C54" s="70">
        <v>64.900000000000006</v>
      </c>
      <c r="D54" s="70">
        <v>66.2</v>
      </c>
      <c r="E54" s="68">
        <v>69.8</v>
      </c>
      <c r="F54" s="68">
        <v>74.2</v>
      </c>
      <c r="G54" s="68">
        <v>76</v>
      </c>
      <c r="H54" s="68">
        <v>78.959389032030629</v>
      </c>
      <c r="I54" s="69">
        <v>81</v>
      </c>
    </row>
    <row r="55" spans="1:9" x14ac:dyDescent="0.25">
      <c r="B55" s="235" t="s">
        <v>116</v>
      </c>
      <c r="C55" s="70">
        <v>73</v>
      </c>
      <c r="D55" s="70">
        <v>75.3</v>
      </c>
      <c r="E55" s="68">
        <v>76.900000000000006</v>
      </c>
      <c r="F55" s="68">
        <v>81.3</v>
      </c>
      <c r="G55" s="68">
        <v>83.3</v>
      </c>
      <c r="H55" s="68">
        <v>84.446955260628343</v>
      </c>
      <c r="I55" s="69">
        <v>86</v>
      </c>
    </row>
    <row r="56" spans="1:9" x14ac:dyDescent="0.25">
      <c r="B56" s="235" t="s">
        <v>117</v>
      </c>
      <c r="C56" s="70">
        <v>75.5</v>
      </c>
      <c r="D56" s="70">
        <v>76.099999999999994</v>
      </c>
      <c r="E56" s="68">
        <v>77.8</v>
      </c>
      <c r="F56" s="68">
        <v>83.2</v>
      </c>
      <c r="G56" s="68">
        <v>83.7</v>
      </c>
      <c r="H56" s="68">
        <v>85.684814898459095</v>
      </c>
      <c r="I56" s="69">
        <v>87.8</v>
      </c>
    </row>
    <row r="57" spans="1:9" x14ac:dyDescent="0.25">
      <c r="B57" s="243" t="s">
        <v>61</v>
      </c>
      <c r="C57" s="74">
        <v>73.400000000000006</v>
      </c>
      <c r="D57" s="74">
        <v>75.099999999999994</v>
      </c>
      <c r="E57" s="75">
        <v>76.7</v>
      </c>
      <c r="F57" s="75">
        <v>81.400000000000006</v>
      </c>
      <c r="G57" s="75">
        <v>83.5</v>
      </c>
      <c r="H57" s="75">
        <v>85.1</v>
      </c>
      <c r="I57" s="76">
        <v>86.4</v>
      </c>
    </row>
    <row r="58" spans="1:9" x14ac:dyDescent="0.25">
      <c r="B58" s="244" t="s">
        <v>118</v>
      </c>
      <c r="C58" s="77">
        <v>45.2</v>
      </c>
      <c r="D58" s="77">
        <v>48.1</v>
      </c>
      <c r="E58" s="78">
        <v>51.8</v>
      </c>
      <c r="F58" s="78">
        <v>59.3</v>
      </c>
      <c r="G58" s="78">
        <v>60.9</v>
      </c>
      <c r="H58" s="78">
        <v>62.164632001200374</v>
      </c>
      <c r="I58" s="79">
        <v>68.2</v>
      </c>
    </row>
    <row r="59" spans="1:9" x14ac:dyDescent="0.25">
      <c r="B59" s="80"/>
      <c r="C59" s="63"/>
      <c r="D59" s="63"/>
      <c r="E59" s="63"/>
      <c r="F59" s="63"/>
      <c r="G59" s="63"/>
      <c r="H59" s="63"/>
      <c r="I59" s="63"/>
    </row>
    <row r="60" spans="1:9" ht="15.95" customHeight="1" x14ac:dyDescent="0.25">
      <c r="A60" s="280">
        <v>1</v>
      </c>
      <c r="B60" s="521" t="s">
        <v>168</v>
      </c>
      <c r="C60" s="521"/>
      <c r="D60" s="521"/>
      <c r="E60" s="521"/>
      <c r="F60" s="521"/>
      <c r="G60" s="521"/>
      <c r="H60" s="521"/>
      <c r="I60" s="521"/>
    </row>
    <row r="61" spans="1:9" ht="15.95" customHeight="1" x14ac:dyDescent="0.25">
      <c r="B61" s="515" t="s">
        <v>160</v>
      </c>
      <c r="C61" s="515"/>
      <c r="D61" s="515"/>
      <c r="E61" s="515"/>
      <c r="F61" s="515"/>
      <c r="G61" s="515"/>
      <c r="H61" s="515"/>
      <c r="I61" s="515"/>
    </row>
    <row r="62" spans="1:9" ht="15" customHeight="1" x14ac:dyDescent="0.25">
      <c r="B62" s="499" t="s">
        <v>163</v>
      </c>
      <c r="C62" s="499"/>
      <c r="D62" s="499"/>
      <c r="E62" s="499"/>
      <c r="F62" s="499"/>
      <c r="G62" s="499"/>
      <c r="H62" s="499"/>
      <c r="I62" s="499"/>
    </row>
  </sheetData>
  <mergeCells count="5">
    <mergeCell ref="B1:I1"/>
    <mergeCell ref="B60:I60"/>
    <mergeCell ref="B2:I3"/>
    <mergeCell ref="B61:I61"/>
    <mergeCell ref="B62:I62"/>
  </mergeCells>
  <printOptions horizontalCentered="1"/>
  <pageMargins left="0.7" right="0.7" top="0.75" bottom="0.75" header="0.3" footer="0.3"/>
  <pageSetup scale="77" orientation="portrait" r:id="rId1"/>
  <headerFooter alignWithMargins="0"/>
  <ignoredErrors>
    <ignoredError sqref="D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71"/>
  <sheetViews>
    <sheetView zoomScale="150" zoomScaleNormal="150" zoomScaleSheetLayoutView="100" workbookViewId="0">
      <selection sqref="A1:J1"/>
    </sheetView>
  </sheetViews>
  <sheetFormatPr defaultColWidth="16.28515625" defaultRowHeight="15.75" x14ac:dyDescent="0.2"/>
  <cols>
    <col min="1" max="1" width="20.7109375" style="1" bestFit="1" customWidth="1"/>
    <col min="2" max="2" width="15.28515625" style="397" bestFit="1" customWidth="1"/>
    <col min="3" max="3" width="14.7109375" style="5" bestFit="1" customWidth="1"/>
    <col min="4" max="4" width="10.140625" style="5" bestFit="1" customWidth="1"/>
    <col min="5" max="5" width="14.7109375" style="5" bestFit="1" customWidth="1"/>
    <col min="6" max="6" width="8.7109375" style="2" customWidth="1"/>
    <col min="7" max="7" width="13.42578125" style="5" bestFit="1" customWidth="1"/>
    <col min="8" max="8" width="8.7109375" style="2" customWidth="1"/>
    <col min="9" max="9" width="12.28515625" style="5" bestFit="1" customWidth="1"/>
    <col min="10" max="10" width="11.85546875" style="2" bestFit="1" customWidth="1"/>
    <col min="11" max="16384" width="16.28515625" style="2"/>
  </cols>
  <sheetData>
    <row r="1" spans="1:12" s="1" customFormat="1" ht="18.75" x14ac:dyDescent="0.2">
      <c r="A1" s="523" t="s">
        <v>169</v>
      </c>
      <c r="B1" s="523"/>
      <c r="C1" s="523"/>
      <c r="D1" s="523"/>
      <c r="E1" s="523"/>
      <c r="F1" s="523"/>
      <c r="G1" s="523"/>
      <c r="H1" s="524"/>
      <c r="I1" s="524"/>
      <c r="J1" s="524"/>
    </row>
    <row r="2" spans="1:12" s="1" customFormat="1" ht="18.75" x14ac:dyDescent="0.2">
      <c r="A2" s="523" t="s">
        <v>170</v>
      </c>
      <c r="B2" s="523"/>
      <c r="C2" s="523"/>
      <c r="D2" s="523"/>
      <c r="E2" s="523"/>
      <c r="F2" s="523"/>
      <c r="G2" s="523"/>
      <c r="H2" s="524"/>
      <c r="I2" s="524"/>
      <c r="J2" s="524"/>
    </row>
    <row r="3" spans="1:12" s="1" customFormat="1" ht="18.75" x14ac:dyDescent="0.2">
      <c r="A3" s="523" t="s">
        <v>171</v>
      </c>
      <c r="B3" s="523"/>
      <c r="C3" s="523"/>
      <c r="D3" s="523"/>
      <c r="E3" s="523"/>
      <c r="F3" s="523"/>
      <c r="G3" s="523"/>
      <c r="H3" s="524"/>
      <c r="I3" s="524"/>
      <c r="J3" s="524"/>
    </row>
    <row r="4" spans="1:12" s="1" customFormat="1" ht="16.5" thickBot="1" x14ac:dyDescent="0.25">
      <c r="A4" s="491"/>
      <c r="B4" s="395"/>
      <c r="C4" s="491"/>
      <c r="D4" s="491"/>
      <c r="E4" s="491"/>
      <c r="F4" s="491"/>
      <c r="G4" s="491"/>
      <c r="H4" s="491"/>
      <c r="I4" s="491"/>
      <c r="J4" s="491"/>
    </row>
    <row r="5" spans="1:12" s="1" customFormat="1" x14ac:dyDescent="0.2">
      <c r="A5" s="525"/>
      <c r="B5" s="527" t="s">
        <v>172</v>
      </c>
      <c r="C5" s="538" t="s">
        <v>173</v>
      </c>
      <c r="D5" s="539"/>
      <c r="E5" s="530" t="s">
        <v>174</v>
      </c>
      <c r="F5" s="531"/>
      <c r="G5" s="530" t="s">
        <v>175</v>
      </c>
      <c r="H5" s="531"/>
      <c r="I5" s="532" t="s">
        <v>176</v>
      </c>
      <c r="J5" s="533"/>
    </row>
    <row r="6" spans="1:12" s="1" customFormat="1" x14ac:dyDescent="0.2">
      <c r="A6" s="526"/>
      <c r="B6" s="528"/>
      <c r="C6" s="540"/>
      <c r="D6" s="541"/>
      <c r="E6" s="534" t="s">
        <v>177</v>
      </c>
      <c r="F6" s="535"/>
      <c r="G6" s="534" t="s">
        <v>178</v>
      </c>
      <c r="H6" s="535"/>
      <c r="I6" s="536" t="s">
        <v>179</v>
      </c>
      <c r="J6" s="537"/>
    </row>
    <row r="7" spans="1:12" s="1" customFormat="1" x14ac:dyDescent="0.2">
      <c r="A7" s="526"/>
      <c r="B7" s="529"/>
      <c r="C7" s="50" t="s">
        <v>180</v>
      </c>
      <c r="D7" s="51" t="s">
        <v>181</v>
      </c>
      <c r="E7" s="52" t="s">
        <v>180</v>
      </c>
      <c r="F7" s="53" t="s">
        <v>181</v>
      </c>
      <c r="G7" s="52" t="s">
        <v>180</v>
      </c>
      <c r="H7" s="53" t="s">
        <v>181</v>
      </c>
      <c r="I7" s="52" t="s">
        <v>180</v>
      </c>
      <c r="J7" s="54" t="s">
        <v>181</v>
      </c>
    </row>
    <row r="8" spans="1:12" x14ac:dyDescent="0.2">
      <c r="A8" s="55" t="s">
        <v>67</v>
      </c>
      <c r="B8" s="399">
        <v>1867</v>
      </c>
      <c r="C8" s="400">
        <v>1551</v>
      </c>
      <c r="D8" s="408">
        <v>0.83</v>
      </c>
      <c r="E8" s="400">
        <v>1382</v>
      </c>
      <c r="F8" s="408">
        <v>0.74</v>
      </c>
      <c r="G8" s="400">
        <v>1180</v>
      </c>
      <c r="H8" s="408">
        <v>0.63</v>
      </c>
      <c r="I8" s="400">
        <v>888</v>
      </c>
      <c r="J8" s="412">
        <v>0.48</v>
      </c>
      <c r="K8" s="3"/>
      <c r="L8" s="3"/>
    </row>
    <row r="9" spans="1:12" x14ac:dyDescent="0.2">
      <c r="A9" s="56" t="s">
        <v>68</v>
      </c>
      <c r="B9" s="401">
        <v>253</v>
      </c>
      <c r="C9" s="402">
        <v>221</v>
      </c>
      <c r="D9" s="409">
        <v>0.87</v>
      </c>
      <c r="E9" s="402">
        <v>201</v>
      </c>
      <c r="F9" s="409">
        <v>0.8</v>
      </c>
      <c r="G9" s="402">
        <v>151</v>
      </c>
      <c r="H9" s="409">
        <v>0.6</v>
      </c>
      <c r="I9" s="402" t="s">
        <v>182</v>
      </c>
      <c r="J9" s="398" t="s">
        <v>183</v>
      </c>
      <c r="K9" s="416"/>
    </row>
    <row r="10" spans="1:12" x14ac:dyDescent="0.2">
      <c r="A10" s="56" t="s">
        <v>184</v>
      </c>
      <c r="B10" s="401">
        <v>10</v>
      </c>
      <c r="C10" s="402" t="s">
        <v>185</v>
      </c>
      <c r="D10" s="409" t="s">
        <v>183</v>
      </c>
      <c r="E10" s="403" t="s">
        <v>185</v>
      </c>
      <c r="F10" s="409" t="s">
        <v>183</v>
      </c>
      <c r="G10" s="402" t="s">
        <v>185</v>
      </c>
      <c r="H10" s="409" t="s">
        <v>183</v>
      </c>
      <c r="I10" s="402">
        <v>0</v>
      </c>
      <c r="J10" s="413">
        <f t="shared" ref="J10:J45" si="0">I10/$B10</f>
        <v>0</v>
      </c>
    </row>
    <row r="11" spans="1:12" x14ac:dyDescent="0.2">
      <c r="A11" s="56" t="s">
        <v>69</v>
      </c>
      <c r="B11" s="401">
        <v>2571</v>
      </c>
      <c r="C11" s="402">
        <v>2442</v>
      </c>
      <c r="D11" s="409">
        <v>0.95</v>
      </c>
      <c r="E11" s="402">
        <v>2203</v>
      </c>
      <c r="F11" s="409">
        <v>0.86</v>
      </c>
      <c r="G11" s="402">
        <v>2012</v>
      </c>
      <c r="H11" s="409">
        <v>0.78</v>
      </c>
      <c r="I11" s="402">
        <v>1408</v>
      </c>
      <c r="J11" s="413">
        <v>0.55000000000000004</v>
      </c>
    </row>
    <row r="12" spans="1:12" x14ac:dyDescent="0.2">
      <c r="A12" s="57" t="s">
        <v>70</v>
      </c>
      <c r="B12" s="404">
        <v>1158</v>
      </c>
      <c r="C12" s="405">
        <v>905</v>
      </c>
      <c r="D12" s="410">
        <v>0.78</v>
      </c>
      <c r="E12" s="405">
        <v>776</v>
      </c>
      <c r="F12" s="410">
        <v>0.67</v>
      </c>
      <c r="G12" s="405">
        <v>629</v>
      </c>
      <c r="H12" s="410">
        <v>0.54</v>
      </c>
      <c r="I12" s="405">
        <v>370</v>
      </c>
      <c r="J12" s="414">
        <v>0.32</v>
      </c>
    </row>
    <row r="13" spans="1:12" x14ac:dyDescent="0.2">
      <c r="A13" s="56" t="s">
        <v>71</v>
      </c>
      <c r="B13" s="401">
        <v>3044</v>
      </c>
      <c r="C13" s="402">
        <v>2328</v>
      </c>
      <c r="D13" s="409">
        <v>0.95</v>
      </c>
      <c r="E13" s="402">
        <v>1764</v>
      </c>
      <c r="F13" s="409">
        <v>0.9</v>
      </c>
      <c r="G13" s="402">
        <v>871</v>
      </c>
      <c r="H13" s="409">
        <v>0.83</v>
      </c>
      <c r="I13" s="402">
        <v>7605</v>
      </c>
      <c r="J13" s="413">
        <v>0.57999999999999996</v>
      </c>
    </row>
    <row r="14" spans="1:12" x14ac:dyDescent="0.2">
      <c r="A14" s="56" t="s">
        <v>72</v>
      </c>
      <c r="B14" s="401">
        <v>2148</v>
      </c>
      <c r="C14" s="402">
        <v>2106</v>
      </c>
      <c r="D14" s="409">
        <v>0.98</v>
      </c>
      <c r="E14" s="402">
        <v>1917</v>
      </c>
      <c r="F14" s="409">
        <v>0.89</v>
      </c>
      <c r="G14" s="402">
        <v>1811</v>
      </c>
      <c r="H14" s="409">
        <v>0.84</v>
      </c>
      <c r="I14" s="402">
        <v>915</v>
      </c>
      <c r="J14" s="413">
        <v>0.43</v>
      </c>
    </row>
    <row r="15" spans="1:12" x14ac:dyDescent="0.2">
      <c r="A15" s="56" t="s">
        <v>73</v>
      </c>
      <c r="B15" s="401">
        <v>1370</v>
      </c>
      <c r="C15" s="402">
        <v>1304</v>
      </c>
      <c r="D15" s="409">
        <v>0.95</v>
      </c>
      <c r="E15" s="402">
        <v>1246</v>
      </c>
      <c r="F15" s="409">
        <v>0.91</v>
      </c>
      <c r="G15" s="402">
        <v>1094</v>
      </c>
      <c r="H15" s="409">
        <v>0.8</v>
      </c>
      <c r="I15" s="402">
        <v>735</v>
      </c>
      <c r="J15" s="413">
        <v>0.54</v>
      </c>
    </row>
    <row r="16" spans="1:12" x14ac:dyDescent="0.2">
      <c r="A16" s="56" t="s">
        <v>74</v>
      </c>
      <c r="B16" s="401">
        <v>363</v>
      </c>
      <c r="C16" s="402">
        <v>380</v>
      </c>
      <c r="D16" s="409">
        <v>1.05</v>
      </c>
      <c r="E16" s="402">
        <v>371</v>
      </c>
      <c r="F16" s="409">
        <v>1.02</v>
      </c>
      <c r="G16" s="402">
        <v>366</v>
      </c>
      <c r="H16" s="409">
        <v>1.01</v>
      </c>
      <c r="I16" s="402">
        <v>221</v>
      </c>
      <c r="J16" s="413">
        <v>0.61</v>
      </c>
    </row>
    <row r="17" spans="1:11" x14ac:dyDescent="0.2">
      <c r="A17" s="57" t="s">
        <v>75</v>
      </c>
      <c r="B17" s="404">
        <v>284</v>
      </c>
      <c r="C17" s="405">
        <v>273</v>
      </c>
      <c r="D17" s="410">
        <v>0.96</v>
      </c>
      <c r="E17" s="405">
        <v>265</v>
      </c>
      <c r="F17" s="410">
        <v>0.94</v>
      </c>
      <c r="G17" s="405">
        <v>261</v>
      </c>
      <c r="H17" s="410">
        <v>0.92</v>
      </c>
      <c r="I17" s="405">
        <v>161</v>
      </c>
      <c r="J17" s="414">
        <v>0.56999999999999995</v>
      </c>
    </row>
    <row r="18" spans="1:11" x14ac:dyDescent="0.2">
      <c r="A18" s="56" t="s">
        <v>76</v>
      </c>
      <c r="B18" s="401">
        <v>7736</v>
      </c>
      <c r="C18" s="402">
        <v>8076</v>
      </c>
      <c r="D18" s="409">
        <v>1.04</v>
      </c>
      <c r="E18" s="402">
        <v>7717</v>
      </c>
      <c r="F18" s="409">
        <v>1</v>
      </c>
      <c r="G18" s="402">
        <v>6946</v>
      </c>
      <c r="H18" s="409">
        <v>0.9</v>
      </c>
      <c r="I18" s="402">
        <v>5327</v>
      </c>
      <c r="J18" s="413">
        <v>0.69</v>
      </c>
    </row>
    <row r="19" spans="1:11" x14ac:dyDescent="0.2">
      <c r="A19" s="56" t="s">
        <v>77</v>
      </c>
      <c r="B19" s="401">
        <v>3758</v>
      </c>
      <c r="C19" s="402">
        <v>3469</v>
      </c>
      <c r="D19" s="409">
        <v>0.92</v>
      </c>
      <c r="E19" s="402">
        <v>3230</v>
      </c>
      <c r="F19" s="409">
        <v>0.86</v>
      </c>
      <c r="G19" s="402">
        <v>2803</v>
      </c>
      <c r="H19" s="409">
        <v>0.75</v>
      </c>
      <c r="I19" s="402">
        <v>2057</v>
      </c>
      <c r="J19" s="413">
        <v>0.55000000000000004</v>
      </c>
    </row>
    <row r="20" spans="1:11" x14ac:dyDescent="0.2">
      <c r="A20" s="56" t="s">
        <v>186</v>
      </c>
      <c r="B20" s="401">
        <v>42</v>
      </c>
      <c r="C20" s="402" t="s">
        <v>185</v>
      </c>
      <c r="D20" s="409" t="s">
        <v>183</v>
      </c>
      <c r="E20" s="402" t="s">
        <v>185</v>
      </c>
      <c r="F20" s="409" t="s">
        <v>183</v>
      </c>
      <c r="G20" s="402" t="s">
        <v>185</v>
      </c>
      <c r="H20" s="409" t="s">
        <v>183</v>
      </c>
      <c r="I20" s="402" t="s">
        <v>187</v>
      </c>
      <c r="J20" s="398" t="s">
        <v>183</v>
      </c>
      <c r="K20" s="416"/>
    </row>
    <row r="21" spans="1:11" x14ac:dyDescent="0.2">
      <c r="A21" s="56" t="s">
        <v>78</v>
      </c>
      <c r="B21" s="401">
        <v>459</v>
      </c>
      <c r="C21" s="402">
        <v>486</v>
      </c>
      <c r="D21" s="409">
        <v>1.06</v>
      </c>
      <c r="E21" s="402">
        <v>472</v>
      </c>
      <c r="F21" s="409">
        <v>1.03</v>
      </c>
      <c r="G21" s="402" t="s">
        <v>185</v>
      </c>
      <c r="H21" s="409" t="s">
        <v>183</v>
      </c>
      <c r="I21" s="402" t="s">
        <v>185</v>
      </c>
      <c r="J21" s="398" t="s">
        <v>183</v>
      </c>
      <c r="K21" s="416"/>
    </row>
    <row r="22" spans="1:11" x14ac:dyDescent="0.2">
      <c r="A22" s="57" t="s">
        <v>79</v>
      </c>
      <c r="B22" s="404">
        <v>630</v>
      </c>
      <c r="C22" s="405">
        <v>571</v>
      </c>
      <c r="D22" s="410">
        <v>0.91</v>
      </c>
      <c r="E22" s="405">
        <v>470</v>
      </c>
      <c r="F22" s="410">
        <v>0.75</v>
      </c>
      <c r="G22" s="405">
        <v>381</v>
      </c>
      <c r="H22" s="410">
        <v>0.6</v>
      </c>
      <c r="I22" s="405">
        <v>262</v>
      </c>
      <c r="J22" s="414">
        <v>0.42</v>
      </c>
    </row>
    <row r="23" spans="1:11" x14ac:dyDescent="0.2">
      <c r="A23" s="56" t="s">
        <v>80</v>
      </c>
      <c r="B23" s="401">
        <v>4846</v>
      </c>
      <c r="C23" s="402">
        <v>4214</v>
      </c>
      <c r="D23" s="409">
        <v>0.87</v>
      </c>
      <c r="E23" s="402">
        <v>3955</v>
      </c>
      <c r="F23" s="409">
        <v>0.82</v>
      </c>
      <c r="G23" s="402">
        <v>3347</v>
      </c>
      <c r="H23" s="409">
        <v>0.69</v>
      </c>
      <c r="I23" s="402">
        <v>2347</v>
      </c>
      <c r="J23" s="413">
        <v>0.48</v>
      </c>
    </row>
    <row r="24" spans="1:11" x14ac:dyDescent="0.2">
      <c r="A24" s="56" t="s">
        <v>81</v>
      </c>
      <c r="B24" s="401">
        <v>2570</v>
      </c>
      <c r="C24" s="402">
        <v>2203</v>
      </c>
      <c r="D24" s="409">
        <v>0.86</v>
      </c>
      <c r="E24" s="402">
        <v>2003</v>
      </c>
      <c r="F24" s="409">
        <v>0.78</v>
      </c>
      <c r="G24" s="402">
        <v>1680</v>
      </c>
      <c r="H24" s="409">
        <v>0.65</v>
      </c>
      <c r="I24" s="402">
        <v>1153</v>
      </c>
      <c r="J24" s="413">
        <v>0.45</v>
      </c>
    </row>
    <row r="25" spans="1:11" x14ac:dyDescent="0.2">
      <c r="A25" s="56" t="s">
        <v>82</v>
      </c>
      <c r="B25" s="401">
        <v>1265</v>
      </c>
      <c r="C25" s="402">
        <v>1049</v>
      </c>
      <c r="D25" s="409">
        <v>0.83</v>
      </c>
      <c r="E25" s="402">
        <v>898</v>
      </c>
      <c r="F25" s="409">
        <v>0.71</v>
      </c>
      <c r="G25" s="402">
        <v>793</v>
      </c>
      <c r="H25" s="409">
        <v>0.63</v>
      </c>
      <c r="I25" s="402">
        <v>563</v>
      </c>
      <c r="J25" s="413">
        <v>0.45</v>
      </c>
    </row>
    <row r="26" spans="1:11" x14ac:dyDescent="0.2">
      <c r="A26" s="56" t="s">
        <v>83</v>
      </c>
      <c r="B26" s="401">
        <v>1129</v>
      </c>
      <c r="C26" s="402">
        <v>978</v>
      </c>
      <c r="D26" s="409">
        <v>0.87</v>
      </c>
      <c r="E26" s="402">
        <v>893</v>
      </c>
      <c r="F26" s="409">
        <v>0.79</v>
      </c>
      <c r="G26" s="402">
        <v>766</v>
      </c>
      <c r="H26" s="409">
        <v>0.68</v>
      </c>
      <c r="I26" s="402">
        <v>533</v>
      </c>
      <c r="J26" s="413">
        <v>0.47</v>
      </c>
    </row>
    <row r="27" spans="1:11" x14ac:dyDescent="0.2">
      <c r="A27" s="57" t="s">
        <v>84</v>
      </c>
      <c r="B27" s="404">
        <v>1734</v>
      </c>
      <c r="C27" s="405">
        <v>1478</v>
      </c>
      <c r="D27" s="410">
        <v>0.85</v>
      </c>
      <c r="E27" s="405">
        <v>1335</v>
      </c>
      <c r="F27" s="410">
        <v>0.77</v>
      </c>
      <c r="G27" s="405">
        <v>1170</v>
      </c>
      <c r="H27" s="410">
        <v>0.67</v>
      </c>
      <c r="I27" s="405">
        <v>881</v>
      </c>
      <c r="J27" s="414">
        <v>0.51</v>
      </c>
    </row>
    <row r="28" spans="1:11" x14ac:dyDescent="0.2">
      <c r="A28" s="56" t="s">
        <v>85</v>
      </c>
      <c r="B28" s="401">
        <v>1739</v>
      </c>
      <c r="C28" s="402">
        <v>1426</v>
      </c>
      <c r="D28" s="409">
        <v>0.82</v>
      </c>
      <c r="E28" s="402">
        <v>1303</v>
      </c>
      <c r="F28" s="409">
        <v>0.75</v>
      </c>
      <c r="G28" s="402">
        <v>1116</v>
      </c>
      <c r="H28" s="409">
        <v>0.64</v>
      </c>
      <c r="I28" s="402">
        <v>792</v>
      </c>
      <c r="J28" s="413">
        <v>0.46</v>
      </c>
    </row>
    <row r="29" spans="1:11" x14ac:dyDescent="0.2">
      <c r="A29" s="56" t="s">
        <v>86</v>
      </c>
      <c r="B29" s="401">
        <v>559</v>
      </c>
      <c r="C29" s="402">
        <v>564</v>
      </c>
      <c r="D29" s="409">
        <v>1.01</v>
      </c>
      <c r="E29" s="402">
        <v>506</v>
      </c>
      <c r="F29" s="409">
        <v>0.91</v>
      </c>
      <c r="G29" s="402">
        <v>423</v>
      </c>
      <c r="H29" s="409">
        <v>0.76</v>
      </c>
      <c r="I29" s="402">
        <v>339</v>
      </c>
      <c r="J29" s="413">
        <v>0.61</v>
      </c>
    </row>
    <row r="30" spans="1:11" x14ac:dyDescent="0.2">
      <c r="A30" s="56" t="s">
        <v>87</v>
      </c>
      <c r="B30" s="401">
        <v>2205</v>
      </c>
      <c r="C30" s="402">
        <v>2134</v>
      </c>
      <c r="D30" s="409">
        <v>0.97</v>
      </c>
      <c r="E30" s="402">
        <v>2078</v>
      </c>
      <c r="F30" s="409">
        <v>0.94</v>
      </c>
      <c r="G30" s="402">
        <v>2024</v>
      </c>
      <c r="H30" s="409">
        <v>0.92</v>
      </c>
      <c r="I30" s="402">
        <v>1216</v>
      </c>
      <c r="J30" s="413">
        <v>0.55000000000000004</v>
      </c>
    </row>
    <row r="31" spans="1:11" x14ac:dyDescent="0.2">
      <c r="A31" s="56" t="s">
        <v>88</v>
      </c>
      <c r="B31" s="401">
        <v>2617</v>
      </c>
      <c r="C31" s="402">
        <v>2522</v>
      </c>
      <c r="D31" s="409">
        <v>0.96</v>
      </c>
      <c r="E31" s="402">
        <v>2450</v>
      </c>
      <c r="F31" s="409">
        <v>0.94</v>
      </c>
      <c r="G31" s="402">
        <v>2416</v>
      </c>
      <c r="H31" s="409">
        <v>0.92</v>
      </c>
      <c r="I31" s="402">
        <v>1475</v>
      </c>
      <c r="J31" s="413">
        <v>0.56000000000000005</v>
      </c>
    </row>
    <row r="32" spans="1:11" x14ac:dyDescent="0.2">
      <c r="A32" s="57" t="s">
        <v>89</v>
      </c>
      <c r="B32" s="404">
        <v>3935</v>
      </c>
      <c r="C32" s="405">
        <v>3434</v>
      </c>
      <c r="D32" s="410">
        <v>0.87</v>
      </c>
      <c r="E32" s="405">
        <v>3200</v>
      </c>
      <c r="F32" s="410">
        <v>0.81</v>
      </c>
      <c r="G32" s="405">
        <v>2760</v>
      </c>
      <c r="H32" s="410">
        <v>0.7</v>
      </c>
      <c r="I32" s="405">
        <v>1891</v>
      </c>
      <c r="J32" s="414">
        <v>0.48</v>
      </c>
    </row>
    <row r="33" spans="1:10" x14ac:dyDescent="0.2">
      <c r="A33" s="56" t="s">
        <v>90</v>
      </c>
      <c r="B33" s="401">
        <v>2185</v>
      </c>
      <c r="C33" s="402">
        <v>1949</v>
      </c>
      <c r="D33" s="409">
        <v>0.89</v>
      </c>
      <c r="E33" s="402">
        <v>1739</v>
      </c>
      <c r="F33" s="409">
        <v>0.8</v>
      </c>
      <c r="G33" s="402">
        <v>1594</v>
      </c>
      <c r="H33" s="409">
        <v>0.73</v>
      </c>
      <c r="I33" s="402">
        <v>934</v>
      </c>
      <c r="J33" s="413">
        <v>0.43</v>
      </c>
    </row>
    <row r="34" spans="1:10" x14ac:dyDescent="0.2">
      <c r="A34" s="56" t="s">
        <v>91</v>
      </c>
      <c r="B34" s="401">
        <v>1104</v>
      </c>
      <c r="C34" s="402">
        <v>824</v>
      </c>
      <c r="D34" s="409">
        <v>0.75</v>
      </c>
      <c r="E34" s="402">
        <v>711</v>
      </c>
      <c r="F34" s="409">
        <v>0.64</v>
      </c>
      <c r="G34" s="402">
        <v>533</v>
      </c>
      <c r="H34" s="409">
        <v>0.48</v>
      </c>
      <c r="I34" s="402">
        <v>307</v>
      </c>
      <c r="J34" s="413">
        <v>0.28000000000000003</v>
      </c>
    </row>
    <row r="35" spans="1:10" x14ac:dyDescent="0.2">
      <c r="A35" s="56" t="s">
        <v>92</v>
      </c>
      <c r="B35" s="401">
        <v>2414</v>
      </c>
      <c r="C35" s="402">
        <v>2038</v>
      </c>
      <c r="D35" s="409">
        <v>0.84</v>
      </c>
      <c r="E35" s="402">
        <v>1798</v>
      </c>
      <c r="F35" s="409">
        <v>0.74</v>
      </c>
      <c r="G35" s="402">
        <v>1558</v>
      </c>
      <c r="H35" s="409">
        <v>0.65</v>
      </c>
      <c r="I35" s="402">
        <v>1219</v>
      </c>
      <c r="J35" s="413">
        <v>0.51</v>
      </c>
    </row>
    <row r="36" spans="1:10" x14ac:dyDescent="0.2">
      <c r="A36" s="56" t="s">
        <v>93</v>
      </c>
      <c r="B36" s="401">
        <v>427</v>
      </c>
      <c r="C36" s="402">
        <v>385</v>
      </c>
      <c r="D36" s="409">
        <v>0.9</v>
      </c>
      <c r="E36" s="402">
        <v>331</v>
      </c>
      <c r="F36" s="409">
        <v>0.77</v>
      </c>
      <c r="G36" s="402">
        <v>284</v>
      </c>
      <c r="H36" s="409">
        <v>0.66</v>
      </c>
      <c r="I36" s="402">
        <v>213</v>
      </c>
      <c r="J36" s="413">
        <v>0.5</v>
      </c>
    </row>
    <row r="37" spans="1:10" x14ac:dyDescent="0.2">
      <c r="A37" s="57" t="s">
        <v>94</v>
      </c>
      <c r="B37" s="404">
        <v>759</v>
      </c>
      <c r="C37" s="405">
        <v>655</v>
      </c>
      <c r="D37" s="410">
        <v>0.86</v>
      </c>
      <c r="E37" s="405">
        <v>600</v>
      </c>
      <c r="F37" s="410">
        <v>0.79</v>
      </c>
      <c r="G37" s="405">
        <v>529</v>
      </c>
      <c r="H37" s="410">
        <v>0.7</v>
      </c>
      <c r="I37" s="405">
        <v>400</v>
      </c>
      <c r="J37" s="414">
        <v>0.53</v>
      </c>
    </row>
    <row r="38" spans="1:10" x14ac:dyDescent="0.2">
      <c r="A38" s="56" t="s">
        <v>95</v>
      </c>
      <c r="B38" s="401">
        <v>1098</v>
      </c>
      <c r="C38" s="402">
        <v>1070</v>
      </c>
      <c r="D38" s="409">
        <v>0.97</v>
      </c>
      <c r="E38" s="402">
        <v>1015</v>
      </c>
      <c r="F38" s="409">
        <v>0.92</v>
      </c>
      <c r="G38" s="402">
        <v>924</v>
      </c>
      <c r="H38" s="409">
        <v>0.84</v>
      </c>
      <c r="I38" s="402">
        <v>715</v>
      </c>
      <c r="J38" s="413">
        <v>0.65</v>
      </c>
    </row>
    <row r="39" spans="1:10" x14ac:dyDescent="0.2">
      <c r="A39" s="56" t="s">
        <v>96</v>
      </c>
      <c r="B39" s="401">
        <v>532</v>
      </c>
      <c r="C39" s="402">
        <v>550</v>
      </c>
      <c r="D39" s="409">
        <v>1.03</v>
      </c>
      <c r="E39" s="402">
        <v>522</v>
      </c>
      <c r="F39" s="409">
        <v>0.98</v>
      </c>
      <c r="G39" s="402">
        <v>488</v>
      </c>
      <c r="H39" s="409">
        <v>0.92</v>
      </c>
      <c r="I39" s="402">
        <v>293</v>
      </c>
      <c r="J39" s="413">
        <v>0.55000000000000004</v>
      </c>
    </row>
    <row r="40" spans="1:10" x14ac:dyDescent="0.2">
      <c r="A40" s="56" t="s">
        <v>97</v>
      </c>
      <c r="B40" s="401">
        <v>3231</v>
      </c>
      <c r="C40" s="402">
        <v>3143</v>
      </c>
      <c r="D40" s="409">
        <v>0.97</v>
      </c>
      <c r="E40" s="402">
        <v>3074</v>
      </c>
      <c r="F40" s="409">
        <v>0.95</v>
      </c>
      <c r="G40" s="402">
        <v>3020</v>
      </c>
      <c r="H40" s="409">
        <v>0.93</v>
      </c>
      <c r="I40" s="402">
        <v>2216</v>
      </c>
      <c r="J40" s="413">
        <v>0.69</v>
      </c>
    </row>
    <row r="41" spans="1:10" x14ac:dyDescent="0.2">
      <c r="A41" s="56" t="s">
        <v>98</v>
      </c>
      <c r="B41" s="401">
        <v>780</v>
      </c>
      <c r="C41" s="402">
        <v>677</v>
      </c>
      <c r="D41" s="409">
        <v>0.87</v>
      </c>
      <c r="E41" s="402">
        <v>547</v>
      </c>
      <c r="F41" s="409">
        <v>0.7</v>
      </c>
      <c r="G41" s="402">
        <v>487</v>
      </c>
      <c r="H41" s="409">
        <v>0.63</v>
      </c>
      <c r="I41" s="402">
        <v>197</v>
      </c>
      <c r="J41" s="413">
        <v>0.25</v>
      </c>
    </row>
    <row r="42" spans="1:10" x14ac:dyDescent="0.2">
      <c r="A42" s="57" t="s">
        <v>99</v>
      </c>
      <c r="B42" s="404">
        <v>7343</v>
      </c>
      <c r="C42" s="405">
        <v>6630</v>
      </c>
      <c r="D42" s="410">
        <v>0.9</v>
      </c>
      <c r="E42" s="405">
        <v>6499</v>
      </c>
      <c r="F42" s="410">
        <v>0.89</v>
      </c>
      <c r="G42" s="405">
        <v>6199</v>
      </c>
      <c r="H42" s="410">
        <v>0.84</v>
      </c>
      <c r="I42" s="405">
        <v>5529</v>
      </c>
      <c r="J42" s="414">
        <v>0.75</v>
      </c>
    </row>
    <row r="43" spans="1:10" x14ac:dyDescent="0.2">
      <c r="A43" s="56" t="s">
        <v>100</v>
      </c>
      <c r="B43" s="401">
        <v>3965</v>
      </c>
      <c r="C43" s="402">
        <v>3783</v>
      </c>
      <c r="D43" s="409">
        <v>0.95</v>
      </c>
      <c r="E43" s="402">
        <v>3445</v>
      </c>
      <c r="F43" s="409">
        <v>0.87</v>
      </c>
      <c r="G43" s="402">
        <v>3214</v>
      </c>
      <c r="H43" s="409">
        <v>0.81</v>
      </c>
      <c r="I43" s="402">
        <v>2705</v>
      </c>
      <c r="J43" s="413">
        <v>0.68</v>
      </c>
    </row>
    <row r="44" spans="1:10" x14ac:dyDescent="0.2">
      <c r="A44" s="56" t="s">
        <v>101</v>
      </c>
      <c r="B44" s="401">
        <v>318</v>
      </c>
      <c r="C44" s="402">
        <v>276</v>
      </c>
      <c r="D44" s="409">
        <v>0.87</v>
      </c>
      <c r="E44" s="402">
        <v>265</v>
      </c>
      <c r="F44" s="409">
        <v>0.83</v>
      </c>
      <c r="G44" s="402">
        <v>249</v>
      </c>
      <c r="H44" s="409">
        <v>0.78</v>
      </c>
      <c r="I44" s="402">
        <v>195</v>
      </c>
      <c r="J44" s="413">
        <v>0.62</v>
      </c>
    </row>
    <row r="45" spans="1:10" x14ac:dyDescent="0.2">
      <c r="A45" s="56" t="s">
        <v>188</v>
      </c>
      <c r="B45" s="401">
        <v>16</v>
      </c>
      <c r="C45" s="402" t="s">
        <v>185</v>
      </c>
      <c r="D45" s="409" t="s">
        <v>183</v>
      </c>
      <c r="E45" s="402" t="s">
        <v>185</v>
      </c>
      <c r="F45" s="409" t="s">
        <v>183</v>
      </c>
      <c r="G45" s="402" t="s">
        <v>185</v>
      </c>
      <c r="H45" s="409" t="s">
        <v>183</v>
      </c>
      <c r="I45" s="402">
        <v>0</v>
      </c>
      <c r="J45" s="413">
        <f t="shared" si="0"/>
        <v>0</v>
      </c>
    </row>
    <row r="46" spans="1:10" x14ac:dyDescent="0.2">
      <c r="A46" s="56" t="s">
        <v>102</v>
      </c>
      <c r="B46" s="401">
        <v>4676</v>
      </c>
      <c r="C46" s="402">
        <v>4122</v>
      </c>
      <c r="D46" s="409">
        <v>0.88</v>
      </c>
      <c r="E46" s="402">
        <v>3823</v>
      </c>
      <c r="F46" s="409">
        <v>0.82</v>
      </c>
      <c r="G46" s="402">
        <v>3385</v>
      </c>
      <c r="H46" s="409">
        <v>0.72</v>
      </c>
      <c r="I46" s="402">
        <v>2481</v>
      </c>
      <c r="J46" s="413">
        <v>0.53</v>
      </c>
    </row>
    <row r="47" spans="1:10" x14ac:dyDescent="0.2">
      <c r="A47" s="57" t="s">
        <v>103</v>
      </c>
      <c r="B47" s="404">
        <v>1480</v>
      </c>
      <c r="C47" s="405">
        <v>1187</v>
      </c>
      <c r="D47" s="410">
        <v>0.8</v>
      </c>
      <c r="E47" s="405">
        <v>1063</v>
      </c>
      <c r="F47" s="410">
        <v>0.72</v>
      </c>
      <c r="G47" s="405">
        <v>902</v>
      </c>
      <c r="H47" s="410">
        <v>0.61</v>
      </c>
      <c r="I47" s="405">
        <v>632</v>
      </c>
      <c r="J47" s="414">
        <v>0.43</v>
      </c>
    </row>
    <row r="48" spans="1:10" x14ac:dyDescent="0.2">
      <c r="A48" s="56" t="s">
        <v>104</v>
      </c>
      <c r="B48" s="401">
        <v>1611</v>
      </c>
      <c r="C48" s="402">
        <v>1487</v>
      </c>
      <c r="D48" s="409">
        <v>0.92</v>
      </c>
      <c r="E48" s="402">
        <v>1353</v>
      </c>
      <c r="F48" s="409">
        <v>0.84</v>
      </c>
      <c r="G48" s="402">
        <v>1263</v>
      </c>
      <c r="H48" s="409">
        <v>0.78</v>
      </c>
      <c r="I48" s="402">
        <v>692</v>
      </c>
      <c r="J48" s="413">
        <v>0.43</v>
      </c>
    </row>
    <row r="49" spans="1:20" x14ac:dyDescent="0.2">
      <c r="A49" s="56" t="s">
        <v>105</v>
      </c>
      <c r="B49" s="401">
        <v>5053</v>
      </c>
      <c r="C49" s="402">
        <v>4535</v>
      </c>
      <c r="D49" s="409">
        <v>0.9</v>
      </c>
      <c r="E49" s="402">
        <v>4235</v>
      </c>
      <c r="F49" s="409">
        <v>0.84</v>
      </c>
      <c r="G49" s="402">
        <v>4078</v>
      </c>
      <c r="H49" s="409">
        <v>0.81</v>
      </c>
      <c r="I49" s="402">
        <v>2391</v>
      </c>
      <c r="J49" s="413">
        <v>0.47</v>
      </c>
    </row>
    <row r="50" spans="1:20" x14ac:dyDescent="0.2">
      <c r="A50" s="56" t="s">
        <v>118</v>
      </c>
      <c r="B50" s="401">
        <v>1192</v>
      </c>
      <c r="C50" s="402">
        <v>670</v>
      </c>
      <c r="D50" s="409">
        <v>0.56000000000000005</v>
      </c>
      <c r="E50" s="402">
        <v>585</v>
      </c>
      <c r="F50" s="409">
        <v>0.49</v>
      </c>
      <c r="G50" s="402">
        <v>355</v>
      </c>
      <c r="H50" s="409">
        <v>0.3</v>
      </c>
      <c r="I50" s="402" t="s">
        <v>185</v>
      </c>
      <c r="J50" s="398" t="s">
        <v>183</v>
      </c>
      <c r="K50" s="416"/>
    </row>
    <row r="51" spans="1:20" x14ac:dyDescent="0.2">
      <c r="A51" s="56" t="s">
        <v>106</v>
      </c>
      <c r="B51" s="401">
        <v>410</v>
      </c>
      <c r="C51" s="402">
        <v>393</v>
      </c>
      <c r="D51" s="409">
        <v>0.96</v>
      </c>
      <c r="E51" s="402">
        <v>390</v>
      </c>
      <c r="F51" s="409">
        <v>0.95</v>
      </c>
      <c r="G51" s="402">
        <v>380</v>
      </c>
      <c r="H51" s="409">
        <v>0.93</v>
      </c>
      <c r="I51" s="402">
        <v>323</v>
      </c>
      <c r="J51" s="413">
        <v>0.79</v>
      </c>
    </row>
    <row r="52" spans="1:20" x14ac:dyDescent="0.2">
      <c r="A52" s="57" t="s">
        <v>107</v>
      </c>
      <c r="B52" s="404">
        <v>1921</v>
      </c>
      <c r="C52" s="405">
        <v>1790</v>
      </c>
      <c r="D52" s="410">
        <v>0.93</v>
      </c>
      <c r="E52" s="405">
        <v>1677</v>
      </c>
      <c r="F52" s="410">
        <v>0.87</v>
      </c>
      <c r="G52" s="405">
        <v>1489</v>
      </c>
      <c r="H52" s="410">
        <v>0.77</v>
      </c>
      <c r="I52" s="405">
        <v>1200</v>
      </c>
      <c r="J52" s="414">
        <v>0.62</v>
      </c>
    </row>
    <row r="53" spans="1:20" x14ac:dyDescent="0.2">
      <c r="A53" s="56" t="s">
        <v>108</v>
      </c>
      <c r="B53" s="401">
        <v>344</v>
      </c>
      <c r="C53" s="402">
        <v>297</v>
      </c>
      <c r="D53" s="409">
        <v>0.86</v>
      </c>
      <c r="E53" s="402">
        <v>285</v>
      </c>
      <c r="F53" s="409">
        <v>0.83</v>
      </c>
      <c r="G53" s="402">
        <v>270</v>
      </c>
      <c r="H53" s="409">
        <v>0.79</v>
      </c>
      <c r="I53" s="402">
        <v>192</v>
      </c>
      <c r="J53" s="413">
        <v>0.56000000000000005</v>
      </c>
    </row>
    <row r="54" spans="1:20" x14ac:dyDescent="0.2">
      <c r="A54" s="56" t="s">
        <v>109</v>
      </c>
      <c r="B54" s="401">
        <v>2597</v>
      </c>
      <c r="C54" s="402">
        <v>2273</v>
      </c>
      <c r="D54" s="409">
        <v>0.88</v>
      </c>
      <c r="E54" s="402">
        <v>2128</v>
      </c>
      <c r="F54" s="409">
        <v>0.82</v>
      </c>
      <c r="G54" s="402">
        <v>1866</v>
      </c>
      <c r="H54" s="409">
        <v>0.72</v>
      </c>
      <c r="I54" s="402">
        <v>1406</v>
      </c>
      <c r="J54" s="413">
        <v>0.54</v>
      </c>
    </row>
    <row r="55" spans="1:20" x14ac:dyDescent="0.2">
      <c r="A55" s="56" t="s">
        <v>110</v>
      </c>
      <c r="B55" s="401">
        <v>9691</v>
      </c>
      <c r="C55" s="402">
        <v>8994</v>
      </c>
      <c r="D55" s="409">
        <v>0.93</v>
      </c>
      <c r="E55" s="402">
        <v>8544</v>
      </c>
      <c r="F55" s="409">
        <v>0.88</v>
      </c>
      <c r="G55" s="402">
        <v>7722</v>
      </c>
      <c r="H55" s="409">
        <v>0.8</v>
      </c>
      <c r="I55" s="402">
        <v>5580</v>
      </c>
      <c r="J55" s="413">
        <v>0.57999999999999996</v>
      </c>
    </row>
    <row r="56" spans="1:20" x14ac:dyDescent="0.2">
      <c r="A56" s="56" t="s">
        <v>111</v>
      </c>
      <c r="B56" s="401">
        <v>977</v>
      </c>
      <c r="C56" s="402">
        <v>946</v>
      </c>
      <c r="D56" s="409">
        <v>0.97</v>
      </c>
      <c r="E56" s="402">
        <v>867</v>
      </c>
      <c r="F56" s="409">
        <v>0.89</v>
      </c>
      <c r="G56" s="402">
        <v>801</v>
      </c>
      <c r="H56" s="409">
        <v>0.82</v>
      </c>
      <c r="I56" s="402">
        <v>426</v>
      </c>
      <c r="J56" s="413">
        <v>0.44</v>
      </c>
    </row>
    <row r="57" spans="1:20" x14ac:dyDescent="0.2">
      <c r="A57" s="57" t="s">
        <v>112</v>
      </c>
      <c r="B57" s="404">
        <v>260</v>
      </c>
      <c r="C57" s="405">
        <v>261</v>
      </c>
      <c r="D57" s="410">
        <v>1.01</v>
      </c>
      <c r="E57" s="405">
        <v>225</v>
      </c>
      <c r="F57" s="410">
        <v>0.87</v>
      </c>
      <c r="G57" s="405">
        <v>187</v>
      </c>
      <c r="H57" s="410">
        <v>0.72</v>
      </c>
      <c r="I57" s="405">
        <v>91</v>
      </c>
      <c r="J57" s="414">
        <v>0.35</v>
      </c>
    </row>
    <row r="58" spans="1:20" x14ac:dyDescent="0.2">
      <c r="A58" s="56" t="s">
        <v>189</v>
      </c>
      <c r="B58" s="401">
        <v>43</v>
      </c>
      <c r="C58" s="402" t="s">
        <v>185</v>
      </c>
      <c r="D58" s="409" t="s">
        <v>183</v>
      </c>
      <c r="E58" s="402">
        <v>17</v>
      </c>
      <c r="F58" s="409">
        <f>E58/$B58</f>
        <v>0.39534883720930231</v>
      </c>
      <c r="G58" s="402" t="s">
        <v>185</v>
      </c>
      <c r="H58" s="409" t="s">
        <v>183</v>
      </c>
      <c r="I58" s="402" t="s">
        <v>185</v>
      </c>
      <c r="J58" s="398" t="s">
        <v>183</v>
      </c>
      <c r="K58" s="416"/>
    </row>
    <row r="59" spans="1:20" x14ac:dyDescent="0.2">
      <c r="A59" s="56" t="s">
        <v>113</v>
      </c>
      <c r="B59" s="401">
        <v>3151</v>
      </c>
      <c r="C59" s="402">
        <v>2864</v>
      </c>
      <c r="D59" s="409">
        <v>0.91</v>
      </c>
      <c r="E59" s="402">
        <v>2689</v>
      </c>
      <c r="F59" s="409">
        <v>0.85</v>
      </c>
      <c r="G59" s="402">
        <v>2572</v>
      </c>
      <c r="H59" s="409">
        <v>0.82</v>
      </c>
      <c r="I59" s="402">
        <v>1747</v>
      </c>
      <c r="J59" s="413">
        <v>0.55000000000000004</v>
      </c>
    </row>
    <row r="60" spans="1:20" x14ac:dyDescent="0.2">
      <c r="A60" s="56" t="s">
        <v>114</v>
      </c>
      <c r="B60" s="401">
        <v>2848</v>
      </c>
      <c r="C60" s="402">
        <v>2714</v>
      </c>
      <c r="D60" s="409">
        <v>0.95</v>
      </c>
      <c r="E60" s="402">
        <v>2487</v>
      </c>
      <c r="F60" s="409">
        <v>0.87</v>
      </c>
      <c r="G60" s="402">
        <v>2344</v>
      </c>
      <c r="H60" s="409">
        <v>0.82</v>
      </c>
      <c r="I60" s="402">
        <v>1230</v>
      </c>
      <c r="J60" s="413">
        <v>0.43</v>
      </c>
    </row>
    <row r="61" spans="1:20" x14ac:dyDescent="0.2">
      <c r="A61" s="56" t="s">
        <v>115</v>
      </c>
      <c r="B61" s="401">
        <v>732</v>
      </c>
      <c r="C61" s="402">
        <v>571</v>
      </c>
      <c r="D61" s="409">
        <v>0.78</v>
      </c>
      <c r="E61" s="402">
        <v>468</v>
      </c>
      <c r="F61" s="409">
        <v>0.64</v>
      </c>
      <c r="G61" s="402">
        <v>400</v>
      </c>
      <c r="H61" s="409">
        <v>0.55000000000000004</v>
      </c>
      <c r="I61" s="402">
        <v>241</v>
      </c>
      <c r="J61" s="413">
        <v>0.33</v>
      </c>
    </row>
    <row r="62" spans="1:20" x14ac:dyDescent="0.2">
      <c r="A62" s="56" t="s">
        <v>116</v>
      </c>
      <c r="B62" s="401">
        <v>2358</v>
      </c>
      <c r="C62" s="402">
        <v>2083</v>
      </c>
      <c r="D62" s="409">
        <v>0.88</v>
      </c>
      <c r="E62" s="402">
        <v>1896</v>
      </c>
      <c r="F62" s="409">
        <v>0.8</v>
      </c>
      <c r="G62" s="402">
        <v>1651</v>
      </c>
      <c r="H62" s="409">
        <v>0.7</v>
      </c>
      <c r="I62" s="402">
        <v>1303</v>
      </c>
      <c r="J62" s="413">
        <v>0.55000000000000004</v>
      </c>
    </row>
    <row r="63" spans="1:20" x14ac:dyDescent="0.2">
      <c r="A63" s="57" t="s">
        <v>117</v>
      </c>
      <c r="B63" s="404">
        <v>230</v>
      </c>
      <c r="C63" s="405">
        <v>206</v>
      </c>
      <c r="D63" s="410">
        <v>0.9</v>
      </c>
      <c r="E63" s="405">
        <v>183</v>
      </c>
      <c r="F63" s="410">
        <v>0.8</v>
      </c>
      <c r="G63" s="405">
        <v>163</v>
      </c>
      <c r="H63" s="410">
        <v>0.71</v>
      </c>
      <c r="I63" s="405">
        <v>111</v>
      </c>
      <c r="J63" s="414">
        <v>0.48</v>
      </c>
    </row>
    <row r="64" spans="1:20" ht="16.5" thickBot="1" x14ac:dyDescent="0.25">
      <c r="A64" s="58" t="s">
        <v>190</v>
      </c>
      <c r="B64" s="406">
        <v>122046</v>
      </c>
      <c r="C64" s="407">
        <v>111599</v>
      </c>
      <c r="D64" s="411">
        <v>0.92</v>
      </c>
      <c r="E64" s="407">
        <v>104175</v>
      </c>
      <c r="F64" s="411">
        <v>0.85</v>
      </c>
      <c r="G64" s="407">
        <v>94429</v>
      </c>
      <c r="H64" s="411">
        <v>0.77</v>
      </c>
      <c r="I64" s="407">
        <v>66778</v>
      </c>
      <c r="J64" s="415">
        <v>0.55000000000000004</v>
      </c>
      <c r="T64" s="2">
        <v>0.55000000000000004</v>
      </c>
    </row>
    <row r="65" spans="1:10" x14ac:dyDescent="0.2">
      <c r="A65" s="59"/>
      <c r="B65" s="396"/>
      <c r="C65" s="393"/>
      <c r="D65" s="398"/>
      <c r="E65" s="60"/>
      <c r="F65" s="61"/>
      <c r="G65" s="60"/>
      <c r="H65" s="61"/>
      <c r="I65" s="60"/>
      <c r="J65" s="61"/>
    </row>
    <row r="66" spans="1:10" ht="14.25" customHeight="1" x14ac:dyDescent="0.2">
      <c r="A66" s="542" t="s">
        <v>191</v>
      </c>
      <c r="B66" s="542"/>
      <c r="C66" s="542"/>
      <c r="D66" s="542"/>
      <c r="E66" s="542"/>
      <c r="F66" s="542"/>
      <c r="G66" s="542"/>
      <c r="H66" s="542"/>
      <c r="I66" s="281"/>
      <c r="J66" s="281"/>
    </row>
    <row r="67" spans="1:10" ht="39.75" customHeight="1" x14ac:dyDescent="0.2">
      <c r="A67" s="522" t="s">
        <v>192</v>
      </c>
      <c r="B67" s="522"/>
      <c r="C67" s="522"/>
      <c r="D67" s="522"/>
      <c r="E67" s="522"/>
      <c r="F67" s="522"/>
      <c r="G67" s="522"/>
      <c r="H67" s="522"/>
      <c r="I67" s="281"/>
      <c r="J67" s="281"/>
    </row>
    <row r="68" spans="1:10" ht="13.5" customHeight="1" x14ac:dyDescent="0.2">
      <c r="A68" s="542" t="s">
        <v>193</v>
      </c>
      <c r="B68" s="542"/>
      <c r="C68" s="542"/>
      <c r="D68" s="542"/>
      <c r="E68" s="542"/>
      <c r="F68" s="542"/>
      <c r="G68" s="542"/>
      <c r="H68" s="542"/>
      <c r="I68" s="281"/>
      <c r="J68" s="281"/>
    </row>
    <row r="69" spans="1:10" ht="37.5" customHeight="1" x14ac:dyDescent="0.2">
      <c r="A69" s="522" t="s">
        <v>194</v>
      </c>
      <c r="B69" s="522"/>
      <c r="C69" s="522"/>
      <c r="D69" s="522"/>
      <c r="E69" s="522"/>
      <c r="F69" s="522"/>
      <c r="G69" s="522"/>
      <c r="H69" s="522"/>
      <c r="I69" s="282"/>
      <c r="J69" s="282"/>
    </row>
    <row r="70" spans="1:10" s="4" customFormat="1" x14ac:dyDescent="0.2">
      <c r="A70" s="282"/>
      <c r="B70" s="282"/>
      <c r="C70" s="394"/>
      <c r="D70" s="394"/>
      <c r="E70" s="282"/>
      <c r="F70" s="282"/>
      <c r="G70" s="282"/>
      <c r="H70" s="282"/>
      <c r="I70" s="282"/>
      <c r="J70" s="282"/>
    </row>
    <row r="71" spans="1:10" x14ac:dyDescent="0.2">
      <c r="A71" s="282"/>
      <c r="B71" s="282"/>
      <c r="C71" s="394"/>
      <c r="D71" s="394"/>
      <c r="E71" s="282"/>
      <c r="F71" s="282"/>
      <c r="G71" s="282"/>
      <c r="H71" s="282"/>
      <c r="I71" s="282"/>
      <c r="J71" s="282"/>
    </row>
  </sheetData>
  <mergeCells count="16">
    <mergeCell ref="A67:H67"/>
    <mergeCell ref="A69:H69"/>
    <mergeCell ref="A1:J1"/>
    <mergeCell ref="A3:J3"/>
    <mergeCell ref="A5:A7"/>
    <mergeCell ref="B5:B7"/>
    <mergeCell ref="E5:F5"/>
    <mergeCell ref="G5:H5"/>
    <mergeCell ref="A2:J2"/>
    <mergeCell ref="I5:J5"/>
    <mergeCell ref="E6:F6"/>
    <mergeCell ref="G6:H6"/>
    <mergeCell ref="I6:J6"/>
    <mergeCell ref="C5:D6"/>
    <mergeCell ref="A66:H66"/>
    <mergeCell ref="A68:H68"/>
  </mergeCells>
  <printOptions horizontalCentered="1"/>
  <pageMargins left="0.7" right="0.7" top="0.75" bottom="0.75" header="0.3" footer="0.3"/>
  <pageSetup scale="62"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K21"/>
  <sheetViews>
    <sheetView zoomScaleNormal="100" zoomScaleSheetLayoutView="100" workbookViewId="0"/>
  </sheetViews>
  <sheetFormatPr defaultColWidth="12.7109375" defaultRowHeight="15" x14ac:dyDescent="0.2"/>
  <cols>
    <col min="1" max="1" width="1.7109375" style="37" customWidth="1"/>
    <col min="2" max="4" width="38.7109375" style="37" customWidth="1"/>
    <col min="5" max="5" width="14.7109375" style="37" customWidth="1"/>
    <col min="6" max="6" width="16.42578125" style="37" customWidth="1"/>
    <col min="7" max="7" width="14.28515625" style="37" customWidth="1"/>
    <col min="8" max="8" width="15.140625" style="37" customWidth="1"/>
    <col min="9" max="9" width="15" style="37" customWidth="1"/>
    <col min="10" max="10" width="15.7109375" style="37" customWidth="1"/>
    <col min="11" max="16384" width="12.7109375" style="37"/>
  </cols>
  <sheetData>
    <row r="1" spans="2:11" ht="18.75" x14ac:dyDescent="0.2">
      <c r="B1" s="544" t="s">
        <v>195</v>
      </c>
      <c r="C1" s="544"/>
      <c r="D1" s="544"/>
      <c r="E1" s="35"/>
      <c r="F1" s="35"/>
      <c r="G1" s="35"/>
      <c r="H1" s="35"/>
      <c r="I1" s="35"/>
      <c r="J1" s="35"/>
      <c r="K1" s="36"/>
    </row>
    <row r="2" spans="2:11" ht="18.75" x14ac:dyDescent="0.2">
      <c r="B2" s="544" t="s">
        <v>196</v>
      </c>
      <c r="C2" s="544"/>
      <c r="D2" s="544"/>
      <c r="E2" s="35"/>
      <c r="F2" s="35"/>
      <c r="G2" s="35"/>
      <c r="H2" s="35"/>
      <c r="I2" s="35"/>
      <c r="J2" s="35"/>
      <c r="K2" s="36"/>
    </row>
    <row r="3" spans="2:11" ht="18.75" x14ac:dyDescent="0.2">
      <c r="B3" s="543" t="s">
        <v>197</v>
      </c>
      <c r="C3" s="543"/>
      <c r="D3" s="543"/>
      <c r="E3" s="46"/>
      <c r="F3" s="46"/>
      <c r="G3" s="46"/>
      <c r="H3" s="46"/>
    </row>
    <row r="4" spans="2:11" ht="19.5" thickBot="1" x14ac:dyDescent="0.25">
      <c r="B4" s="245"/>
      <c r="C4" s="245"/>
      <c r="D4" s="245"/>
    </row>
    <row r="5" spans="2:11" ht="19.5" thickBot="1" x14ac:dyDescent="0.25">
      <c r="B5" s="545" t="s">
        <v>198</v>
      </c>
      <c r="C5" s="546"/>
      <c r="D5" s="547"/>
    </row>
    <row r="6" spans="2:11" ht="19.5" thickBot="1" x14ac:dyDescent="0.25">
      <c r="B6" s="295"/>
      <c r="C6" s="492" t="s">
        <v>199</v>
      </c>
      <c r="D6" s="296" t="s">
        <v>200</v>
      </c>
      <c r="E6"/>
    </row>
    <row r="7" spans="2:11" ht="18.75" x14ac:dyDescent="0.2">
      <c r="B7" s="297" t="s">
        <v>201</v>
      </c>
      <c r="C7" s="311">
        <v>97.2</v>
      </c>
      <c r="D7" s="312">
        <v>98.4</v>
      </c>
    </row>
    <row r="8" spans="2:11" ht="19.5" thickBot="1" x14ac:dyDescent="0.25">
      <c r="B8" s="298" t="s">
        <v>202</v>
      </c>
      <c r="C8" s="313">
        <v>73.900000000000006</v>
      </c>
      <c r="D8" s="310">
        <v>80.5</v>
      </c>
    </row>
    <row r="9" spans="2:11" ht="19.5" thickBot="1" x14ac:dyDescent="0.25">
      <c r="B9" s="299"/>
      <c r="C9" s="300"/>
      <c r="D9" s="300"/>
    </row>
    <row r="10" spans="2:11" ht="39.75" customHeight="1" thickBot="1" x14ac:dyDescent="0.25">
      <c r="B10" s="548" t="s">
        <v>203</v>
      </c>
      <c r="C10" s="549"/>
      <c r="D10" s="550"/>
    </row>
    <row r="11" spans="2:11" ht="19.5" thickBot="1" x14ac:dyDescent="0.25">
      <c r="B11" s="316"/>
      <c r="C11" s="245" t="s">
        <v>199</v>
      </c>
      <c r="D11" s="317" t="s">
        <v>200</v>
      </c>
    </row>
    <row r="12" spans="2:11" ht="21.75" x14ac:dyDescent="0.2">
      <c r="B12" s="301" t="s">
        <v>204</v>
      </c>
      <c r="C12" s="302"/>
      <c r="D12" s="303"/>
    </row>
    <row r="13" spans="2:11" ht="18.75" x14ac:dyDescent="0.2">
      <c r="B13" s="304" t="s">
        <v>205</v>
      </c>
      <c r="C13" s="302">
        <v>3</v>
      </c>
      <c r="D13" s="303">
        <v>3.3</v>
      </c>
    </row>
    <row r="14" spans="2:11" ht="18.75" x14ac:dyDescent="0.2">
      <c r="B14" s="305" t="s">
        <v>206</v>
      </c>
      <c r="C14" s="306">
        <v>3.5</v>
      </c>
      <c r="D14" s="307">
        <v>3.6</v>
      </c>
    </row>
    <row r="15" spans="2:11" ht="18.75" x14ac:dyDescent="0.2">
      <c r="B15" s="301" t="s">
        <v>207</v>
      </c>
      <c r="C15" s="302"/>
      <c r="D15" s="303"/>
    </row>
    <row r="16" spans="2:11" ht="18.75" x14ac:dyDescent="0.2">
      <c r="B16" s="304" t="s">
        <v>205</v>
      </c>
      <c r="C16" s="302">
        <v>2.6</v>
      </c>
      <c r="D16" s="303">
        <v>2.7</v>
      </c>
    </row>
    <row r="17" spans="2:10" ht="18.75" x14ac:dyDescent="0.2">
      <c r="B17" s="305" t="s">
        <v>206</v>
      </c>
      <c r="C17" s="306">
        <v>3.3</v>
      </c>
      <c r="D17" s="307">
        <v>3.5</v>
      </c>
    </row>
    <row r="18" spans="2:10" ht="18.75" x14ac:dyDescent="0.2">
      <c r="B18" s="301" t="s">
        <v>208</v>
      </c>
      <c r="C18" s="302"/>
      <c r="D18" s="303"/>
    </row>
    <row r="19" spans="2:10" ht="18.75" x14ac:dyDescent="0.2">
      <c r="B19" s="304" t="s">
        <v>205</v>
      </c>
      <c r="C19" s="302">
        <v>1.3</v>
      </c>
      <c r="D19" s="303">
        <v>1.4</v>
      </c>
    </row>
    <row r="20" spans="2:10" ht="19.5" thickBot="1" x14ac:dyDescent="0.25">
      <c r="B20" s="308" t="s">
        <v>206</v>
      </c>
      <c r="C20" s="309">
        <v>1.7</v>
      </c>
      <c r="D20" s="310">
        <v>1.9</v>
      </c>
    </row>
    <row r="21" spans="2:10" x14ac:dyDescent="0.2">
      <c r="B21" s="246"/>
      <c r="C21" s="247"/>
      <c r="D21" s="247"/>
      <c r="E21" s="38"/>
      <c r="F21" s="38"/>
      <c r="G21" s="38"/>
      <c r="H21" s="38"/>
      <c r="I21" s="38"/>
      <c r="J21" s="38"/>
    </row>
  </sheetData>
  <mergeCells count="5">
    <mergeCell ref="B3:D3"/>
    <mergeCell ref="B1:D1"/>
    <mergeCell ref="B2:D2"/>
    <mergeCell ref="B5:D5"/>
    <mergeCell ref="B10:D10"/>
  </mergeCells>
  <printOptions horizontalCentered="1"/>
  <pageMargins left="0.7" right="0.7" top="0.75" bottom="0.75" header="0.3" footer="0.3"/>
  <pageSetup scale="7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I8"/>
  <sheetViews>
    <sheetView zoomScale="150" zoomScaleNormal="150" workbookViewId="0"/>
  </sheetViews>
  <sheetFormatPr defaultRowHeight="12.75" x14ac:dyDescent="0.2"/>
  <cols>
    <col min="1" max="1" width="4.7109375" customWidth="1"/>
    <col min="2" max="2" width="82" customWidth="1"/>
  </cols>
  <sheetData>
    <row r="2" spans="1:9" ht="14.25" customHeight="1" x14ac:dyDescent="0.2">
      <c r="A2" s="364"/>
      <c r="B2" s="365" t="s">
        <v>209</v>
      </c>
    </row>
    <row r="3" spans="1:9" ht="15" customHeight="1" x14ac:dyDescent="0.2">
      <c r="A3" s="366">
        <v>1</v>
      </c>
      <c r="B3" s="367" t="s">
        <v>210</v>
      </c>
    </row>
    <row r="4" spans="1:9" ht="55.5" customHeight="1" x14ac:dyDescent="0.2">
      <c r="A4" s="364"/>
      <c r="B4" s="368" t="s">
        <v>211</v>
      </c>
    </row>
    <row r="5" spans="1:9" ht="29.25" customHeight="1" x14ac:dyDescent="0.2">
      <c r="A5" s="364"/>
      <c r="B5" s="368" t="s">
        <v>212</v>
      </c>
    </row>
    <row r="6" spans="1:9" ht="81" customHeight="1" x14ac:dyDescent="0.2">
      <c r="A6" s="364"/>
      <c r="B6" s="368" t="s">
        <v>213</v>
      </c>
    </row>
    <row r="7" spans="1:9" ht="12.75" customHeight="1" x14ac:dyDescent="0.2">
      <c r="A7" s="364"/>
      <c r="B7" s="499" t="s">
        <v>214</v>
      </c>
      <c r="C7" s="499"/>
      <c r="D7" s="499"/>
      <c r="E7" s="499"/>
      <c r="F7" s="499"/>
      <c r="G7" s="499"/>
      <c r="H7" s="499"/>
      <c r="I7" s="499"/>
    </row>
    <row r="8" spans="1:9" ht="38.25" x14ac:dyDescent="0.2">
      <c r="A8" s="364"/>
      <c r="B8" s="368" t="s">
        <v>215</v>
      </c>
    </row>
  </sheetData>
  <mergeCells count="1">
    <mergeCell ref="B7:I7"/>
  </mergeCells>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28"/>
  <sheetViews>
    <sheetView zoomScaleNormal="100" workbookViewId="0">
      <selection activeCell="B1" sqref="B1:G1"/>
    </sheetView>
  </sheetViews>
  <sheetFormatPr defaultColWidth="9.140625" defaultRowHeight="16.5" customHeight="1" x14ac:dyDescent="0.25"/>
  <cols>
    <col min="1" max="1" width="1.5703125" style="34" customWidth="1"/>
    <col min="2" max="3" width="20.7109375" style="34" customWidth="1"/>
    <col min="4" max="4" width="23" style="34" customWidth="1"/>
    <col min="5" max="5" width="22.5703125" style="34" customWidth="1"/>
    <col min="6" max="7" width="20.7109375" style="34" customWidth="1"/>
    <col min="8" max="16384" width="9.140625" style="34"/>
  </cols>
  <sheetData>
    <row r="1" spans="2:12" ht="16.5" customHeight="1" x14ac:dyDescent="0.3">
      <c r="B1" s="552" t="s">
        <v>216</v>
      </c>
      <c r="C1" s="552"/>
      <c r="D1" s="552"/>
      <c r="E1" s="552"/>
      <c r="F1" s="552"/>
      <c r="G1" s="552"/>
      <c r="H1" s="44"/>
      <c r="I1" s="44"/>
    </row>
    <row r="2" spans="2:12" ht="16.5" customHeight="1" x14ac:dyDescent="0.3">
      <c r="B2" s="552" t="s">
        <v>217</v>
      </c>
      <c r="C2" s="552"/>
      <c r="D2" s="552"/>
      <c r="E2" s="552"/>
      <c r="F2" s="552"/>
      <c r="G2" s="552"/>
      <c r="H2" s="44"/>
      <c r="I2" s="44"/>
    </row>
    <row r="3" spans="2:12" ht="16.5" customHeight="1" x14ac:dyDescent="0.3">
      <c r="B3" s="552" t="s">
        <v>218</v>
      </c>
      <c r="C3" s="552"/>
      <c r="D3" s="552"/>
      <c r="E3" s="552"/>
      <c r="F3" s="552"/>
      <c r="G3" s="552"/>
      <c r="H3" s="44"/>
      <c r="I3" s="44"/>
    </row>
    <row r="4" spans="2:12" ht="16.5" customHeight="1" thickBot="1" x14ac:dyDescent="0.35">
      <c r="B4" s="493"/>
      <c r="C4" s="493"/>
      <c r="D4" s="493"/>
      <c r="E4" s="493"/>
      <c r="F4" s="493"/>
      <c r="G4" s="493"/>
      <c r="H4" s="44"/>
      <c r="I4" s="44"/>
    </row>
    <row r="5" spans="2:12" ht="21.95" customHeight="1" x14ac:dyDescent="0.25">
      <c r="B5" s="283"/>
      <c r="C5" s="553" t="s">
        <v>219</v>
      </c>
      <c r="D5" s="553"/>
      <c r="E5" s="553"/>
      <c r="F5" s="554" t="s">
        <v>220</v>
      </c>
      <c r="G5" s="556" t="s">
        <v>190</v>
      </c>
    </row>
    <row r="6" spans="2:12" ht="60" thickBot="1" x14ac:dyDescent="0.35">
      <c r="B6" s="284"/>
      <c r="C6" s="285" t="s">
        <v>190</v>
      </c>
      <c r="D6" s="418" t="s">
        <v>221</v>
      </c>
      <c r="E6" s="417" t="s">
        <v>222</v>
      </c>
      <c r="F6" s="555"/>
      <c r="G6" s="557"/>
      <c r="L6" s="338"/>
    </row>
    <row r="7" spans="2:12" ht="21.95" customHeight="1" x14ac:dyDescent="0.3">
      <c r="B7" s="286">
        <v>40513</v>
      </c>
      <c r="C7" s="287">
        <v>4635</v>
      </c>
      <c r="D7" s="288"/>
      <c r="E7" s="419"/>
      <c r="F7" s="287">
        <v>92862</v>
      </c>
      <c r="G7" s="289">
        <f>F7+C7</f>
        <v>97497</v>
      </c>
    </row>
    <row r="8" spans="2:12" ht="21.95" customHeight="1" x14ac:dyDescent="0.3">
      <c r="B8" s="290">
        <v>40878</v>
      </c>
      <c r="C8" s="291">
        <v>4495</v>
      </c>
      <c r="D8" s="292"/>
      <c r="E8" s="420"/>
      <c r="F8" s="291">
        <v>84932</v>
      </c>
      <c r="G8" s="291">
        <f t="shared" ref="G8:G15" si="0">F8+C8</f>
        <v>89427</v>
      </c>
    </row>
    <row r="9" spans="2:12" ht="21.95" customHeight="1" x14ac:dyDescent="0.3">
      <c r="B9" s="290">
        <v>41244</v>
      </c>
      <c r="C9" s="291">
        <v>4268</v>
      </c>
      <c r="D9" s="292"/>
      <c r="E9" s="420"/>
      <c r="F9" s="291">
        <v>77846</v>
      </c>
      <c r="G9" s="291">
        <f t="shared" si="0"/>
        <v>82114</v>
      </c>
      <c r="L9" s="338"/>
    </row>
    <row r="10" spans="2:12" ht="21.95" customHeight="1" x14ac:dyDescent="0.3">
      <c r="B10" s="290">
        <v>41609</v>
      </c>
      <c r="C10" s="291">
        <v>4123</v>
      </c>
      <c r="D10" s="292"/>
      <c r="E10" s="420"/>
      <c r="F10" s="291">
        <v>70959</v>
      </c>
      <c r="G10" s="291">
        <f t="shared" si="0"/>
        <v>75082</v>
      </c>
    </row>
    <row r="11" spans="2:12" ht="21.95" customHeight="1" x14ac:dyDescent="0.3">
      <c r="B11" s="290">
        <v>41974</v>
      </c>
      <c r="C11" s="291">
        <f>(3858396/1000)</f>
        <v>3858.3960000000002</v>
      </c>
      <c r="D11" s="292"/>
      <c r="E11" s="420"/>
      <c r="F11" s="291">
        <f>(65565555/1000)</f>
        <v>65565.554999999993</v>
      </c>
      <c r="G11" s="291">
        <f t="shared" si="0"/>
        <v>69423.950999999986</v>
      </c>
      <c r="K11" s="339"/>
      <c r="L11" s="339"/>
    </row>
    <row r="12" spans="2:12" ht="21.95" customHeight="1" x14ac:dyDescent="0.3">
      <c r="B12" s="290">
        <v>42339</v>
      </c>
      <c r="C12" s="291">
        <f>(3749162/1000)</f>
        <v>3749.1619999999998</v>
      </c>
      <c r="D12" s="292"/>
      <c r="E12" s="420"/>
      <c r="F12" s="291">
        <f>(59930388/1000)</f>
        <v>59930.387999999999</v>
      </c>
      <c r="G12" s="291">
        <f t="shared" si="0"/>
        <v>63679.549999999996</v>
      </c>
      <c r="K12" s="339"/>
      <c r="L12" s="339"/>
    </row>
    <row r="13" spans="2:12" ht="21.95" customHeight="1" x14ac:dyDescent="0.3">
      <c r="B13" s="290">
        <v>42705</v>
      </c>
      <c r="C13" s="291">
        <f>(3697362/1000)</f>
        <v>3697.3620000000001</v>
      </c>
      <c r="D13" s="421">
        <v>35</v>
      </c>
      <c r="E13" s="422">
        <v>65</v>
      </c>
      <c r="F13" s="291">
        <f>(54564247/1000)</f>
        <v>54564.247000000003</v>
      </c>
      <c r="G13" s="291">
        <f t="shared" si="0"/>
        <v>58261.609000000004</v>
      </c>
      <c r="K13" s="340"/>
    </row>
    <row r="14" spans="2:12" ht="21.95" customHeight="1" x14ac:dyDescent="0.3">
      <c r="B14" s="290">
        <v>43070</v>
      </c>
      <c r="C14" s="291">
        <f>(3553477/1000)</f>
        <v>3553.4769999999999</v>
      </c>
      <c r="D14" s="421">
        <v>34</v>
      </c>
      <c r="E14" s="422">
        <v>66</v>
      </c>
      <c r="F14" s="291">
        <f>(49468341/1000)</f>
        <v>49468.341</v>
      </c>
      <c r="G14" s="291">
        <f t="shared" si="0"/>
        <v>53021.817999999999</v>
      </c>
      <c r="K14" s="340"/>
    </row>
    <row r="15" spans="2:12" ht="21.95" customHeight="1" x14ac:dyDescent="0.3">
      <c r="B15" s="290">
        <v>43435</v>
      </c>
      <c r="C15" s="341">
        <f>(3377499/1000)</f>
        <v>3377.4989999999998</v>
      </c>
      <c r="D15" s="421">
        <v>31</v>
      </c>
      <c r="E15" s="423">
        <v>69</v>
      </c>
      <c r="F15" s="341">
        <f>(43878023/1000)</f>
        <v>43878.023000000001</v>
      </c>
      <c r="G15" s="291">
        <f t="shared" si="0"/>
        <v>47255.521999999997</v>
      </c>
      <c r="K15" s="340"/>
    </row>
    <row r="16" spans="2:12" ht="21.95" customHeight="1" x14ac:dyDescent="0.3">
      <c r="B16" s="290">
        <v>43800</v>
      </c>
      <c r="C16" s="341">
        <v>3184.9270000000001</v>
      </c>
      <c r="D16" s="421">
        <v>41</v>
      </c>
      <c r="E16" s="422">
        <v>59</v>
      </c>
      <c r="F16" s="341">
        <v>39022.144</v>
      </c>
      <c r="G16" s="291">
        <v>42207.071000000004</v>
      </c>
      <c r="K16" s="340"/>
    </row>
    <row r="17" spans="1:11" ht="21.95" customHeight="1" thickBot="1" x14ac:dyDescent="0.35">
      <c r="B17" s="293">
        <v>44166</v>
      </c>
      <c r="C17" s="294">
        <f>(3017052/1000)</f>
        <v>3017.0520000000001</v>
      </c>
      <c r="D17" s="424">
        <v>41</v>
      </c>
      <c r="E17" s="425">
        <v>59</v>
      </c>
      <c r="F17" s="294">
        <f>(34161168/1000)</f>
        <v>34161.167999999998</v>
      </c>
      <c r="G17" s="294">
        <f>F17+C17</f>
        <v>37178.22</v>
      </c>
      <c r="K17" s="340"/>
    </row>
    <row r="18" spans="1:11" ht="16.5" customHeight="1" x14ac:dyDescent="0.25">
      <c r="B18" s="248"/>
      <c r="C18" s="249"/>
      <c r="D18" s="249"/>
      <c r="E18" s="250"/>
      <c r="F18" s="250"/>
      <c r="G18" s="249"/>
    </row>
    <row r="19" spans="1:11" ht="26.25" customHeight="1" x14ac:dyDescent="0.25">
      <c r="A19" s="277">
        <v>1</v>
      </c>
      <c r="B19" s="558" t="s">
        <v>223</v>
      </c>
      <c r="C19" s="559"/>
      <c r="D19" s="559"/>
      <c r="E19" s="559"/>
      <c r="F19" s="559"/>
      <c r="G19" s="559"/>
    </row>
    <row r="20" spans="1:11" ht="29.25" customHeight="1" x14ac:dyDescent="0.25">
      <c r="A20" s="369"/>
      <c r="B20" s="558" t="s">
        <v>224</v>
      </c>
      <c r="C20" s="560"/>
      <c r="D20" s="560"/>
      <c r="E20" s="560"/>
      <c r="F20" s="560"/>
      <c r="G20" s="560"/>
    </row>
    <row r="21" spans="1:11" ht="18" customHeight="1" x14ac:dyDescent="0.25">
      <c r="A21" s="369"/>
      <c r="B21" s="494" t="s">
        <v>225</v>
      </c>
      <c r="C21" s="494"/>
      <c r="D21" s="494"/>
      <c r="E21" s="494"/>
      <c r="F21" s="494"/>
      <c r="G21" s="370"/>
    </row>
    <row r="22" spans="1:11" ht="16.5" customHeight="1" x14ac:dyDescent="0.25">
      <c r="B22" s="33"/>
      <c r="E22" s="33"/>
      <c r="F22" s="33"/>
    </row>
    <row r="23" spans="1:11" ht="16.5" customHeight="1" x14ac:dyDescent="0.25">
      <c r="B23" s="34" t="s">
        <v>12</v>
      </c>
    </row>
    <row r="24" spans="1:11" ht="16.5" customHeight="1" x14ac:dyDescent="0.25">
      <c r="B24" s="551" t="s">
        <v>12</v>
      </c>
      <c r="C24" s="551"/>
      <c r="D24" s="551"/>
      <c r="E24" s="551"/>
    </row>
    <row r="27" spans="1:11" ht="16.5" customHeight="1" x14ac:dyDescent="0.25">
      <c r="F27" s="34" t="s">
        <v>12</v>
      </c>
    </row>
    <row r="28" spans="1:11" ht="16.5" customHeight="1" x14ac:dyDescent="0.25">
      <c r="F28" s="34" t="s">
        <v>12</v>
      </c>
    </row>
  </sheetData>
  <mergeCells count="9">
    <mergeCell ref="B24:E24"/>
    <mergeCell ref="B1:G1"/>
    <mergeCell ref="B2:G2"/>
    <mergeCell ref="B3:G3"/>
    <mergeCell ref="C5:E5"/>
    <mergeCell ref="F5:F6"/>
    <mergeCell ref="G5:G6"/>
    <mergeCell ref="B19:G19"/>
    <mergeCell ref="B20:G20"/>
  </mergeCells>
  <pageMargins left="0.7" right="0.7" top="0.75" bottom="0.75" header="0.3" footer="0.3"/>
  <pageSetup scale="7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52"/>
  <sheetViews>
    <sheetView zoomScale="140" zoomScaleNormal="140" workbookViewId="0">
      <selection sqref="A1:D1"/>
    </sheetView>
  </sheetViews>
  <sheetFormatPr defaultColWidth="22.7109375" defaultRowHeight="15" x14ac:dyDescent="0.2"/>
  <cols>
    <col min="1" max="1" width="24" style="333" bestFit="1" customWidth="1"/>
    <col min="2" max="4" width="20.7109375" style="333" customWidth="1"/>
    <col min="5" max="16384" width="22.7109375" style="333"/>
  </cols>
  <sheetData>
    <row r="1" spans="1:7" ht="18.75" x14ac:dyDescent="0.2">
      <c r="A1" s="502" t="s">
        <v>226</v>
      </c>
      <c r="B1" s="502"/>
      <c r="C1" s="502"/>
      <c r="D1" s="502"/>
      <c r="E1" s="342"/>
      <c r="F1" s="342"/>
      <c r="G1" s="342"/>
    </row>
    <row r="2" spans="1:7" ht="18.75" x14ac:dyDescent="0.2">
      <c r="A2" s="502" t="s">
        <v>227</v>
      </c>
      <c r="B2" s="502"/>
      <c r="C2" s="502"/>
      <c r="D2" s="502"/>
      <c r="E2" s="342"/>
      <c r="F2" s="342"/>
      <c r="G2" s="342"/>
    </row>
    <row r="3" spans="1:7" ht="18.75" x14ac:dyDescent="0.2">
      <c r="A3" s="502" t="s">
        <v>218</v>
      </c>
      <c r="B3" s="561"/>
      <c r="C3" s="561"/>
      <c r="D3" s="561"/>
      <c r="E3" s="342"/>
      <c r="F3" s="342"/>
      <c r="G3" s="342"/>
    </row>
    <row r="4" spans="1:7" ht="19.5" thickBot="1" x14ac:dyDescent="0.25">
      <c r="A4" s="334"/>
      <c r="B4" s="335"/>
      <c r="C4" s="335"/>
      <c r="D4" s="335"/>
      <c r="E4" s="342"/>
      <c r="F4" s="342"/>
      <c r="G4" s="342"/>
    </row>
    <row r="5" spans="1:7" ht="15.75" thickBot="1" x14ac:dyDescent="0.25">
      <c r="A5" s="251" t="s">
        <v>219</v>
      </c>
      <c r="B5" s="252" t="s">
        <v>228</v>
      </c>
      <c r="C5" s="253" t="s">
        <v>229</v>
      </c>
      <c r="D5" s="254" t="s">
        <v>190</v>
      </c>
      <c r="E5" s="488"/>
      <c r="F5" s="488"/>
      <c r="G5" s="488"/>
    </row>
    <row r="6" spans="1:7" x14ac:dyDescent="0.2">
      <c r="A6" s="251" t="s">
        <v>230</v>
      </c>
      <c r="B6" s="255"/>
      <c r="C6" s="256"/>
      <c r="D6" s="257"/>
      <c r="E6" s="488"/>
      <c r="F6" s="488"/>
      <c r="G6" s="488"/>
    </row>
    <row r="7" spans="1:7" customFormat="1" x14ac:dyDescent="0.2">
      <c r="A7" s="258">
        <v>42339</v>
      </c>
      <c r="B7" s="343">
        <f>1354681/1000</f>
        <v>1354.681</v>
      </c>
      <c r="C7" s="259">
        <f>D7-B7</f>
        <v>145.62200000000007</v>
      </c>
      <c r="D7" s="260">
        <f>1500303/1000</f>
        <v>1500.3030000000001</v>
      </c>
    </row>
    <row r="8" spans="1:7" x14ac:dyDescent="0.2">
      <c r="A8" s="261">
        <v>42705</v>
      </c>
      <c r="B8" s="262">
        <f>1599470/1000</f>
        <v>1599.47</v>
      </c>
      <c r="C8" s="259">
        <f>D8-B8</f>
        <v>164.47000000000003</v>
      </c>
      <c r="D8" s="260">
        <f>1763940/1000</f>
        <v>1763.94</v>
      </c>
      <c r="E8" s="488"/>
      <c r="F8" s="488"/>
      <c r="G8" s="488"/>
    </row>
    <row r="9" spans="1:7" x14ac:dyDescent="0.2">
      <c r="A9" s="261">
        <v>43070</v>
      </c>
      <c r="B9" s="262">
        <f>1814750/1000</f>
        <v>1814.75</v>
      </c>
      <c r="C9" s="259">
        <f>D9-B9</f>
        <v>190.5139999999999</v>
      </c>
      <c r="D9" s="260">
        <f>2005264/1000</f>
        <v>2005.2639999999999</v>
      </c>
      <c r="E9" s="488"/>
      <c r="F9" s="488"/>
      <c r="G9" s="488"/>
    </row>
    <row r="10" spans="1:7" x14ac:dyDescent="0.2">
      <c r="A10" s="261">
        <v>43435</v>
      </c>
      <c r="B10" s="262">
        <f>2082981/1000</f>
        <v>2082.9810000000002</v>
      </c>
      <c r="C10" s="259">
        <f>D10-B10</f>
        <v>211.49399999999969</v>
      </c>
      <c r="D10" s="260">
        <f>(2294475/1000)</f>
        <v>2294.4749999999999</v>
      </c>
      <c r="E10" s="488"/>
      <c r="F10" s="488"/>
      <c r="G10" s="488"/>
    </row>
    <row r="11" spans="1:7" s="389" customFormat="1" x14ac:dyDescent="0.2">
      <c r="A11" s="261">
        <v>43800</v>
      </c>
      <c r="B11" s="262">
        <v>2276.6280000000002</v>
      </c>
      <c r="C11" s="259">
        <v>221.66100000000006</v>
      </c>
      <c r="D11" s="260">
        <v>2498.2890000000002</v>
      </c>
      <c r="E11" s="488"/>
      <c r="F11" s="488"/>
      <c r="G11" s="488"/>
    </row>
    <row r="12" spans="1:7" x14ac:dyDescent="0.2">
      <c r="A12" s="272">
        <v>44166</v>
      </c>
      <c r="B12" s="263">
        <f>2584829/1000</f>
        <v>2584.8290000000002</v>
      </c>
      <c r="C12" s="264">
        <f>D12-B12</f>
        <v>240.26699999999983</v>
      </c>
      <c r="D12" s="344">
        <f>2825096/1000</f>
        <v>2825.096</v>
      </c>
      <c r="E12" s="488"/>
      <c r="F12" s="488"/>
      <c r="G12" s="488"/>
    </row>
    <row r="13" spans="1:7" x14ac:dyDescent="0.2">
      <c r="A13" s="265" t="s">
        <v>231</v>
      </c>
      <c r="B13" s="262"/>
      <c r="C13" s="259"/>
      <c r="D13" s="260"/>
      <c r="E13" s="488"/>
      <c r="F13" s="488"/>
      <c r="G13" s="488"/>
    </row>
    <row r="14" spans="1:7" customFormat="1" x14ac:dyDescent="0.2">
      <c r="A14" s="258">
        <v>42339</v>
      </c>
      <c r="B14" s="343">
        <f>852773/1000</f>
        <v>852.77300000000002</v>
      </c>
      <c r="C14" s="259">
        <f>D14-B14</f>
        <v>89.731999999999971</v>
      </c>
      <c r="D14" s="260">
        <f>942505/1000</f>
        <v>942.505</v>
      </c>
    </row>
    <row r="15" spans="1:7" x14ac:dyDescent="0.2">
      <c r="A15" s="261">
        <v>42705</v>
      </c>
      <c r="B15" s="262">
        <f>1119650/1000</f>
        <v>1119.6500000000001</v>
      </c>
      <c r="C15" s="259">
        <f>D15-B15</f>
        <v>114.2489999999998</v>
      </c>
      <c r="D15" s="260">
        <f>1233899/1000</f>
        <v>1233.8989999999999</v>
      </c>
      <c r="E15" s="488"/>
      <c r="F15" s="488"/>
      <c r="G15" s="488"/>
    </row>
    <row r="16" spans="1:7" x14ac:dyDescent="0.2">
      <c r="A16" s="261">
        <v>43070</v>
      </c>
      <c r="B16" s="262">
        <f>1420903/1000</f>
        <v>1420.903</v>
      </c>
      <c r="C16" s="259">
        <f>D16-B16</f>
        <v>150.11099999999988</v>
      </c>
      <c r="D16" s="260">
        <f>1571014/1000</f>
        <v>1571.0139999999999</v>
      </c>
      <c r="E16" s="488"/>
      <c r="F16" s="488"/>
      <c r="G16" s="488"/>
    </row>
    <row r="17" spans="1:4" x14ac:dyDescent="0.2">
      <c r="A17" s="261">
        <v>43435</v>
      </c>
      <c r="B17" s="262">
        <f>1752740/1000</f>
        <v>1752.74</v>
      </c>
      <c r="C17" s="259">
        <f>D17-B17</f>
        <v>177.40100000000007</v>
      </c>
      <c r="D17" s="260">
        <f>1930141/1000</f>
        <v>1930.1410000000001</v>
      </c>
    </row>
    <row r="18" spans="1:4" s="389" customFormat="1" x14ac:dyDescent="0.2">
      <c r="A18" s="261">
        <v>43800</v>
      </c>
      <c r="B18" s="262">
        <v>2022.723</v>
      </c>
      <c r="C18" s="259">
        <v>196.4380000000001</v>
      </c>
      <c r="D18" s="260">
        <v>2219.1610000000001</v>
      </c>
    </row>
    <row r="19" spans="1:4" x14ac:dyDescent="0.2">
      <c r="A19" s="272">
        <v>44166</v>
      </c>
      <c r="B19" s="263">
        <f>2381459/1000</f>
        <v>2381.4589999999998</v>
      </c>
      <c r="C19" s="264">
        <f>D19-B19</f>
        <v>219.39100000000008</v>
      </c>
      <c r="D19" s="344">
        <f>2600850/1000</f>
        <v>2600.85</v>
      </c>
    </row>
    <row r="20" spans="1:4" x14ac:dyDescent="0.2">
      <c r="A20" s="267" t="s">
        <v>232</v>
      </c>
      <c r="B20" s="343"/>
      <c r="C20" s="259"/>
      <c r="D20" s="260"/>
    </row>
    <row r="21" spans="1:4" customFormat="1" x14ac:dyDescent="0.2">
      <c r="A21" s="258">
        <v>42339</v>
      </c>
      <c r="B21" s="343">
        <f>264177/1000</f>
        <v>264.17700000000002</v>
      </c>
      <c r="C21" s="259">
        <f>D21-B21</f>
        <v>21.75</v>
      </c>
      <c r="D21" s="260">
        <f>285927/1000</f>
        <v>285.92700000000002</v>
      </c>
    </row>
    <row r="22" spans="1:4" x14ac:dyDescent="0.2">
      <c r="A22" s="258">
        <v>42705</v>
      </c>
      <c r="B22" s="343">
        <f>416565/1000</f>
        <v>416.565</v>
      </c>
      <c r="C22" s="259">
        <f>D22-B22</f>
        <v>34.961000000000013</v>
      </c>
      <c r="D22" s="260">
        <f>451526/1000</f>
        <v>451.52600000000001</v>
      </c>
    </row>
    <row r="23" spans="1:4" x14ac:dyDescent="0.2">
      <c r="A23" s="258">
        <v>43070</v>
      </c>
      <c r="B23" s="343">
        <f>715098/1000</f>
        <v>715.09799999999996</v>
      </c>
      <c r="C23" s="259">
        <f>D23-B23</f>
        <v>61.152000000000044</v>
      </c>
      <c r="D23" s="260">
        <f>776250/1000</f>
        <v>776.25</v>
      </c>
    </row>
    <row r="24" spans="1:4" x14ac:dyDescent="0.2">
      <c r="A24" s="258">
        <v>43435</v>
      </c>
      <c r="B24" s="262">
        <f>1015618/1000</f>
        <v>1015.6180000000001</v>
      </c>
      <c r="C24" s="259">
        <f>D24-B24</f>
        <v>90.344999999999914</v>
      </c>
      <c r="D24" s="260">
        <f>1105963/1000</f>
        <v>1105.963</v>
      </c>
    </row>
    <row r="25" spans="1:4" s="389" customFormat="1" x14ac:dyDescent="0.2">
      <c r="A25" s="258">
        <v>43800</v>
      </c>
      <c r="B25" s="262">
        <v>1343.0070000000001</v>
      </c>
      <c r="C25" s="390">
        <v>121.25699999999983</v>
      </c>
      <c r="D25" s="391">
        <v>1464.2639999999999</v>
      </c>
    </row>
    <row r="26" spans="1:4" ht="15.75" thickBot="1" x14ac:dyDescent="0.25">
      <c r="A26" s="268">
        <v>44166</v>
      </c>
      <c r="B26" s="266">
        <f>1769131/1000</f>
        <v>1769.1310000000001</v>
      </c>
      <c r="C26" s="346">
        <f>D26-B26</f>
        <v>154.43999999999983</v>
      </c>
      <c r="D26" s="345">
        <f>1923571/1000</f>
        <v>1923.5709999999999</v>
      </c>
    </row>
    <row r="27" spans="1:4" ht="15.75" thickBot="1" x14ac:dyDescent="0.25">
      <c r="A27" s="336"/>
      <c r="B27" s="337"/>
      <c r="C27" s="337"/>
      <c r="D27" s="337"/>
    </row>
    <row r="28" spans="1:4" ht="15.75" thickBot="1" x14ac:dyDescent="0.25">
      <c r="A28" s="269" t="s">
        <v>220</v>
      </c>
      <c r="B28" s="188" t="s">
        <v>228</v>
      </c>
      <c r="C28" s="186" t="s">
        <v>229</v>
      </c>
      <c r="D28" s="270" t="s">
        <v>190</v>
      </c>
    </row>
    <row r="29" spans="1:4" x14ac:dyDescent="0.2">
      <c r="A29" s="81" t="s">
        <v>230</v>
      </c>
      <c r="B29" s="271"/>
      <c r="C29" s="256"/>
      <c r="D29" s="257"/>
    </row>
    <row r="30" spans="1:4" customFormat="1" x14ac:dyDescent="0.2">
      <c r="A30" s="258">
        <v>42339</v>
      </c>
      <c r="B30" s="343">
        <f>19168768/1000</f>
        <v>19168.768</v>
      </c>
      <c r="C30" s="259">
        <f>D30-B30</f>
        <v>1426.1090000000004</v>
      </c>
      <c r="D30" s="260">
        <f>20594877/1000</f>
        <v>20594.877</v>
      </c>
    </row>
    <row r="31" spans="1:4" x14ac:dyDescent="0.2">
      <c r="A31" s="258">
        <v>42705</v>
      </c>
      <c r="B31" s="343">
        <f>20691658/1000</f>
        <v>20691.657999999999</v>
      </c>
      <c r="C31" s="259">
        <f>D31-B31</f>
        <v>1549.8660000000018</v>
      </c>
      <c r="D31" s="260">
        <f>22241524/1000</f>
        <v>22241.524000000001</v>
      </c>
    </row>
    <row r="32" spans="1:4" ht="15" customHeight="1" x14ac:dyDescent="0.2">
      <c r="A32" s="258">
        <v>43070</v>
      </c>
      <c r="B32" s="343">
        <f>22277473/1000</f>
        <v>22277.473000000002</v>
      </c>
      <c r="C32" s="259">
        <f>D32-B32</f>
        <v>1694.0419999999976</v>
      </c>
      <c r="D32" s="260">
        <f>23971515/1000</f>
        <v>23971.514999999999</v>
      </c>
    </row>
    <row r="33" spans="1:7" ht="15" customHeight="1" x14ac:dyDescent="0.2">
      <c r="A33" s="258">
        <v>43435</v>
      </c>
      <c r="B33" s="343">
        <f>23454173/1000</f>
        <v>23454.172999999999</v>
      </c>
      <c r="C33" s="259">
        <f>D33-B33</f>
        <v>1761.5020000000004</v>
      </c>
      <c r="D33" s="260">
        <f>25215675/1000</f>
        <v>25215.674999999999</v>
      </c>
      <c r="E33" s="488"/>
      <c r="F33" s="488"/>
      <c r="G33" s="488"/>
    </row>
    <row r="34" spans="1:7" s="389" customFormat="1" ht="15" customHeight="1" x14ac:dyDescent="0.2">
      <c r="A34" s="258">
        <v>43800</v>
      </c>
      <c r="B34" s="343">
        <v>23878.543000000001</v>
      </c>
      <c r="C34" s="259">
        <v>1771.8589999999967</v>
      </c>
      <c r="D34" s="260">
        <v>25650.401999999998</v>
      </c>
      <c r="E34" s="488"/>
      <c r="F34" s="488"/>
      <c r="G34" s="488"/>
    </row>
    <row r="35" spans="1:7" x14ac:dyDescent="0.2">
      <c r="A35" s="272">
        <v>44166</v>
      </c>
      <c r="B35" s="263">
        <f>25014240/1000</f>
        <v>25014.240000000002</v>
      </c>
      <c r="C35" s="264">
        <f>D35-B35</f>
        <v>1812.7179999999971</v>
      </c>
      <c r="D35" s="344">
        <f>26826958/1000</f>
        <v>26826.957999999999</v>
      </c>
      <c r="E35" s="488"/>
      <c r="F35" s="488"/>
      <c r="G35" s="488"/>
    </row>
    <row r="36" spans="1:7" x14ac:dyDescent="0.2">
      <c r="A36" s="267" t="s">
        <v>231</v>
      </c>
      <c r="B36" s="343"/>
      <c r="C36" s="259"/>
      <c r="D36" s="260"/>
      <c r="E36" s="488"/>
      <c r="F36" s="488" t="s">
        <v>12</v>
      </c>
      <c r="G36" s="488" t="s">
        <v>12</v>
      </c>
    </row>
    <row r="37" spans="1:7" customFormat="1" x14ac:dyDescent="0.2">
      <c r="A37" s="258">
        <v>42339</v>
      </c>
      <c r="B37" s="343">
        <f>16429532/1000</f>
        <v>16429.531999999999</v>
      </c>
      <c r="C37" s="259">
        <f>D37-B37</f>
        <v>1211.4439999999995</v>
      </c>
      <c r="D37" s="260">
        <f>17640976/1000</f>
        <v>17640.975999999999</v>
      </c>
    </row>
    <row r="38" spans="1:7" x14ac:dyDescent="0.2">
      <c r="A38" s="258">
        <v>42705</v>
      </c>
      <c r="B38" s="343">
        <f>17945781/1000</f>
        <v>17945.780999999999</v>
      </c>
      <c r="C38" s="259">
        <f>D38-B38</f>
        <v>1338.2260000000024</v>
      </c>
      <c r="D38" s="260">
        <f>19284007/1000</f>
        <v>19284.007000000001</v>
      </c>
      <c r="E38" s="347"/>
      <c r="F38" s="488" t="s">
        <v>12</v>
      </c>
      <c r="G38" s="488" t="s">
        <v>12</v>
      </c>
    </row>
    <row r="39" spans="1:7" x14ac:dyDescent="0.2">
      <c r="A39" s="258">
        <v>43070</v>
      </c>
      <c r="B39" s="343">
        <f>19972307/1000</f>
        <v>19972.307000000001</v>
      </c>
      <c r="C39" s="259">
        <f>D39-B39</f>
        <v>1505.0969999999979</v>
      </c>
      <c r="D39" s="260">
        <f>21477404/1000</f>
        <v>21477.403999999999</v>
      </c>
      <c r="E39" s="488"/>
      <c r="F39" s="488"/>
      <c r="G39" s="488"/>
    </row>
    <row r="40" spans="1:7" x14ac:dyDescent="0.2">
      <c r="A40" s="258">
        <v>43435</v>
      </c>
      <c r="B40" s="262">
        <f>21522367/1000</f>
        <v>21522.366999999998</v>
      </c>
      <c r="C40" s="259">
        <f>D40-B40</f>
        <v>1596.1450000000004</v>
      </c>
      <c r="D40" s="260">
        <f>23118512/1000</f>
        <v>23118.511999999999</v>
      </c>
      <c r="E40" s="488"/>
      <c r="F40" s="488"/>
      <c r="G40" s="488"/>
    </row>
    <row r="41" spans="1:7" s="389" customFormat="1" x14ac:dyDescent="0.2">
      <c r="A41" s="258">
        <v>43800</v>
      </c>
      <c r="B41" s="262">
        <v>22309.451000000001</v>
      </c>
      <c r="C41" s="259">
        <v>1635.4349999999977</v>
      </c>
      <c r="D41" s="260">
        <v>23944.885999999999</v>
      </c>
      <c r="E41" s="488"/>
      <c r="F41" s="488"/>
      <c r="G41" s="488"/>
    </row>
    <row r="42" spans="1:7" x14ac:dyDescent="0.2">
      <c r="A42" s="272">
        <v>44166</v>
      </c>
      <c r="B42" s="263">
        <f>23812475/1000</f>
        <v>23812.474999999999</v>
      </c>
      <c r="C42" s="264">
        <f>D42-B42</f>
        <v>1697.5720000000001</v>
      </c>
      <c r="D42" s="392">
        <f>25510047/1000</f>
        <v>25510.046999999999</v>
      </c>
      <c r="E42" s="488" t="s">
        <v>12</v>
      </c>
      <c r="F42" s="488"/>
      <c r="G42" s="488"/>
    </row>
    <row r="43" spans="1:7" x14ac:dyDescent="0.2">
      <c r="A43" s="267" t="s">
        <v>232</v>
      </c>
      <c r="B43" s="343"/>
      <c r="C43" s="259"/>
      <c r="D43" s="260"/>
      <c r="E43" s="488"/>
      <c r="F43" s="488"/>
      <c r="G43" s="488"/>
    </row>
    <row r="44" spans="1:7" customFormat="1" x14ac:dyDescent="0.2">
      <c r="A44" s="258">
        <v>42339</v>
      </c>
      <c r="B44" s="343">
        <f>7282206/1000</f>
        <v>7282.2060000000001</v>
      </c>
      <c r="C44" s="259">
        <f>D44-B44</f>
        <v>511.47099999999955</v>
      </c>
      <c r="D44" s="260">
        <f>7793677/1000</f>
        <v>7793.6769999999997</v>
      </c>
    </row>
    <row r="45" spans="1:7" x14ac:dyDescent="0.2">
      <c r="A45" s="258">
        <v>42705</v>
      </c>
      <c r="B45" s="343">
        <f>8904183/1000</f>
        <v>8904.1830000000009</v>
      </c>
      <c r="C45" s="259">
        <f>D45-B45</f>
        <v>575.59799999999996</v>
      </c>
      <c r="D45" s="260">
        <f>9479781/1000</f>
        <v>9479.7810000000009</v>
      </c>
      <c r="E45" s="488"/>
      <c r="F45" s="488"/>
      <c r="G45" s="488"/>
    </row>
    <row r="46" spans="1:7" x14ac:dyDescent="0.2">
      <c r="A46" s="258">
        <v>43070</v>
      </c>
      <c r="B46" s="343">
        <f>12350179/1000</f>
        <v>12350.179</v>
      </c>
      <c r="C46" s="259">
        <f>D46-B46</f>
        <v>753.8690000000006</v>
      </c>
      <c r="D46" s="260">
        <f>13104048/1000</f>
        <v>13104.048000000001</v>
      </c>
      <c r="E46" s="488"/>
      <c r="F46" s="488"/>
      <c r="G46" s="488"/>
    </row>
    <row r="47" spans="1:7" x14ac:dyDescent="0.2">
      <c r="A47" s="258">
        <v>43435</v>
      </c>
      <c r="B47" s="262">
        <f>14975510/1000</f>
        <v>14975.51</v>
      </c>
      <c r="C47" s="259">
        <f>D47-B47</f>
        <v>912.60299999999916</v>
      </c>
      <c r="D47" s="260">
        <f>15888113/1000</f>
        <v>15888.112999999999</v>
      </c>
      <c r="E47" s="488"/>
      <c r="F47" s="488"/>
      <c r="G47" s="488"/>
    </row>
    <row r="48" spans="1:7" s="389" customFormat="1" x14ac:dyDescent="0.2">
      <c r="A48" s="258">
        <v>43800</v>
      </c>
      <c r="B48" s="262">
        <v>16702.157999999999</v>
      </c>
      <c r="C48" s="390">
        <v>998.79899999999907</v>
      </c>
      <c r="D48" s="391">
        <v>17700.956999999999</v>
      </c>
      <c r="E48" s="488"/>
      <c r="F48" s="488"/>
      <c r="G48" s="488"/>
    </row>
    <row r="49" spans="1:5" ht="15.75" thickBot="1" x14ac:dyDescent="0.25">
      <c r="A49" s="268">
        <v>44166</v>
      </c>
      <c r="B49" s="266">
        <f>18938132/1000</f>
        <v>18938.132000000001</v>
      </c>
      <c r="C49" s="346">
        <f>D49-B49</f>
        <v>1091.288999999997</v>
      </c>
      <c r="D49" s="345">
        <f>20029421/1000</f>
        <v>20029.420999999998</v>
      </c>
      <c r="E49" s="488" t="s">
        <v>12</v>
      </c>
    </row>
    <row r="50" spans="1:5" x14ac:dyDescent="0.2">
      <c r="A50" s="336"/>
      <c r="B50" s="336"/>
      <c r="C50" s="336"/>
      <c r="D50" s="336"/>
      <c r="E50" s="488"/>
    </row>
    <row r="51" spans="1:5" ht="54.95" customHeight="1" x14ac:dyDescent="0.2">
      <c r="A51" s="558" t="s">
        <v>233</v>
      </c>
      <c r="B51" s="558"/>
      <c r="C51" s="558"/>
      <c r="D51" s="558"/>
      <c r="E51" s="488"/>
    </row>
    <row r="52" spans="1:5" ht="12.75" customHeight="1" x14ac:dyDescent="0.2">
      <c r="A52" s="562" t="s">
        <v>225</v>
      </c>
      <c r="B52" s="562"/>
      <c r="C52" s="562"/>
      <c r="D52" s="276"/>
      <c r="E52" s="488"/>
    </row>
  </sheetData>
  <mergeCells count="5">
    <mergeCell ref="A1:D1"/>
    <mergeCell ref="A2:D2"/>
    <mergeCell ref="A3:D3"/>
    <mergeCell ref="A51:D51"/>
    <mergeCell ref="A52:C52"/>
  </mergeCells>
  <printOptions horizontalCentered="1"/>
  <pageMargins left="0.7" right="0.7" top="0.75" bottom="0.75" header="0.3" footer="0.3"/>
  <pageSetup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K53"/>
  <sheetViews>
    <sheetView zoomScaleNormal="100" zoomScaleSheetLayoutView="100" workbookViewId="0">
      <selection sqref="A1:D1"/>
    </sheetView>
  </sheetViews>
  <sheetFormatPr defaultRowHeight="12.75" x14ac:dyDescent="0.2"/>
  <cols>
    <col min="1" max="1" width="24" bestFit="1" customWidth="1"/>
    <col min="2" max="2" width="21.42578125" customWidth="1"/>
    <col min="3" max="3" width="20.7109375" customWidth="1"/>
    <col min="4" max="4" width="21.42578125" bestFit="1" customWidth="1"/>
    <col min="7" max="7" width="15.7109375" customWidth="1"/>
    <col min="8" max="8" width="16.42578125" customWidth="1"/>
    <col min="10" max="11" width="12.7109375" customWidth="1"/>
  </cols>
  <sheetData>
    <row r="1" spans="1:8" ht="18.75" x14ac:dyDescent="0.3">
      <c r="A1" s="502" t="s">
        <v>234</v>
      </c>
      <c r="B1" s="502"/>
      <c r="C1" s="502"/>
      <c r="D1" s="502"/>
      <c r="E1" s="44"/>
      <c r="F1" s="44"/>
      <c r="G1" s="44"/>
    </row>
    <row r="2" spans="1:8" ht="18.75" x14ac:dyDescent="0.3">
      <c r="A2" s="502" t="s">
        <v>235</v>
      </c>
      <c r="B2" s="502"/>
      <c r="C2" s="502"/>
      <c r="D2" s="502"/>
      <c r="E2" s="44"/>
      <c r="F2" s="44"/>
      <c r="G2" s="44"/>
    </row>
    <row r="3" spans="1:8" ht="18.75" x14ac:dyDescent="0.3">
      <c r="A3" s="502" t="s">
        <v>218</v>
      </c>
      <c r="B3" s="561"/>
      <c r="C3" s="561"/>
      <c r="D3" s="561"/>
      <c r="E3" s="44"/>
      <c r="F3" s="44"/>
      <c r="G3" s="44"/>
    </row>
    <row r="4" spans="1:8" ht="19.5" thickBot="1" x14ac:dyDescent="0.35">
      <c r="A4" s="334" t="s">
        <v>12</v>
      </c>
      <c r="B4" s="564" t="s">
        <v>12</v>
      </c>
      <c r="C4" s="564"/>
      <c r="D4" s="335"/>
      <c r="E4" s="44"/>
      <c r="F4" s="44"/>
      <c r="G4" s="44"/>
    </row>
    <row r="5" spans="1:8" ht="43.5" thickBot="1" x14ac:dyDescent="0.25">
      <c r="A5" s="251" t="s">
        <v>219</v>
      </c>
      <c r="B5" s="222" t="s">
        <v>236</v>
      </c>
      <c r="C5" s="273" t="s">
        <v>237</v>
      </c>
      <c r="D5" s="274" t="s">
        <v>238</v>
      </c>
    </row>
    <row r="6" spans="1:8" ht="15" x14ac:dyDescent="0.2">
      <c r="A6" s="251" t="s">
        <v>230</v>
      </c>
      <c r="B6" s="255"/>
      <c r="C6" s="256"/>
      <c r="D6" s="257"/>
    </row>
    <row r="7" spans="1:8" ht="15" x14ac:dyDescent="0.2">
      <c r="A7" s="258">
        <v>42339</v>
      </c>
      <c r="B7" s="348">
        <v>853811</v>
      </c>
      <c r="C7" s="349">
        <v>9548826.6023999993</v>
      </c>
      <c r="D7" s="350">
        <v>4463490.8590000002</v>
      </c>
    </row>
    <row r="8" spans="1:8" ht="15" x14ac:dyDescent="0.2">
      <c r="A8" s="258">
        <v>42705</v>
      </c>
      <c r="B8" s="348">
        <v>894210</v>
      </c>
      <c r="C8" s="349">
        <v>9996494.3592000008</v>
      </c>
      <c r="D8" s="350">
        <v>4685269.7185000004</v>
      </c>
    </row>
    <row r="9" spans="1:8" ht="15" x14ac:dyDescent="0.2">
      <c r="A9" s="258">
        <v>43070</v>
      </c>
      <c r="B9" s="348">
        <v>925664</v>
      </c>
      <c r="C9" s="349">
        <v>10299846.698000001</v>
      </c>
      <c r="D9" s="350">
        <v>4832549.0396999996</v>
      </c>
    </row>
    <row r="10" spans="1:8" ht="15" x14ac:dyDescent="0.2">
      <c r="A10" s="258">
        <v>43435</v>
      </c>
      <c r="B10" s="348">
        <v>940240</v>
      </c>
      <c r="C10" s="349">
        <v>10358343.797</v>
      </c>
      <c r="D10" s="350">
        <v>4853309.0458000004</v>
      </c>
    </row>
    <row r="11" spans="1:8" ht="15" x14ac:dyDescent="0.2">
      <c r="A11" s="258">
        <v>43800</v>
      </c>
      <c r="B11" s="348">
        <v>987206</v>
      </c>
      <c r="C11" s="349">
        <v>10810175.5360207</v>
      </c>
      <c r="D11" s="350">
        <v>5070743.5727327596</v>
      </c>
      <c r="H11" s="426"/>
    </row>
    <row r="12" spans="1:8" ht="15" x14ac:dyDescent="0.2">
      <c r="A12" s="272">
        <v>44166</v>
      </c>
      <c r="B12" s="351">
        <v>987514</v>
      </c>
      <c r="C12" s="352">
        <v>10853905.998</v>
      </c>
      <c r="D12" s="353">
        <v>5115296.1611000001</v>
      </c>
    </row>
    <row r="13" spans="1:8" ht="15" x14ac:dyDescent="0.2">
      <c r="A13" s="267" t="s">
        <v>231</v>
      </c>
      <c r="B13" s="354"/>
      <c r="C13" s="355"/>
      <c r="D13" s="356"/>
    </row>
    <row r="14" spans="1:8" ht="15" x14ac:dyDescent="0.2">
      <c r="A14" s="258">
        <v>42339</v>
      </c>
      <c r="B14" s="348">
        <v>733046</v>
      </c>
      <c r="C14" s="349">
        <v>8730274.0175000001</v>
      </c>
      <c r="D14" s="350">
        <v>4056679.5444999998</v>
      </c>
    </row>
    <row r="15" spans="1:8" ht="15" x14ac:dyDescent="0.2">
      <c r="A15" s="258">
        <v>42705</v>
      </c>
      <c r="B15" s="348">
        <v>788326</v>
      </c>
      <c r="C15" s="349">
        <v>9349186.057</v>
      </c>
      <c r="D15" s="350">
        <v>4363080.1359999999</v>
      </c>
    </row>
    <row r="16" spans="1:8" ht="15" x14ac:dyDescent="0.2">
      <c r="A16" s="258">
        <v>43070</v>
      </c>
      <c r="B16" s="348">
        <v>839413</v>
      </c>
      <c r="C16" s="349">
        <v>9766993.6530000009</v>
      </c>
      <c r="D16" s="350">
        <v>4572591.5180000002</v>
      </c>
    </row>
    <row r="17" spans="1:11" ht="15" x14ac:dyDescent="0.2">
      <c r="A17" s="258">
        <v>43435</v>
      </c>
      <c r="B17" s="348">
        <v>859143</v>
      </c>
      <c r="C17" s="349">
        <v>9847995.4528999999</v>
      </c>
      <c r="D17" s="350">
        <v>4620383.2885999996</v>
      </c>
    </row>
    <row r="18" spans="1:11" ht="15" x14ac:dyDescent="0.2">
      <c r="A18" s="258">
        <v>43800</v>
      </c>
      <c r="B18" s="348">
        <v>936360</v>
      </c>
      <c r="C18" s="349">
        <v>10566189.435397999</v>
      </c>
      <c r="D18" s="350">
        <v>4952692.7869483996</v>
      </c>
    </row>
    <row r="19" spans="1:11" ht="15" x14ac:dyDescent="0.2">
      <c r="A19" s="272">
        <v>44166</v>
      </c>
      <c r="B19" s="357">
        <v>935860</v>
      </c>
      <c r="C19" s="352">
        <v>10575233.441</v>
      </c>
      <c r="D19" s="353">
        <v>4977018.6003</v>
      </c>
    </row>
    <row r="20" spans="1:11" ht="15" x14ac:dyDescent="0.2">
      <c r="A20" s="267" t="s">
        <v>232</v>
      </c>
      <c r="B20" s="348"/>
      <c r="C20" s="349"/>
      <c r="D20" s="350"/>
    </row>
    <row r="21" spans="1:11" ht="15" x14ac:dyDescent="0.2">
      <c r="A21" s="258">
        <v>42339</v>
      </c>
      <c r="B21" s="348">
        <v>434516</v>
      </c>
      <c r="C21" s="349">
        <v>5592783.0641000001</v>
      </c>
      <c r="D21" s="350">
        <v>2594060.2919000001</v>
      </c>
    </row>
    <row r="22" spans="1:11" ht="15" x14ac:dyDescent="0.2">
      <c r="A22" s="258">
        <v>42705</v>
      </c>
      <c r="B22" s="348">
        <v>498522</v>
      </c>
      <c r="C22" s="349">
        <v>6511749.5345000001</v>
      </c>
      <c r="D22" s="350">
        <v>3034711.1562000001</v>
      </c>
      <c r="I22" s="426"/>
      <c r="J22" s="426"/>
      <c r="K22" s="426"/>
    </row>
    <row r="23" spans="1:11" ht="15" x14ac:dyDescent="0.2">
      <c r="A23" s="258">
        <v>43070</v>
      </c>
      <c r="B23" s="348">
        <v>570978</v>
      </c>
      <c r="C23" s="349">
        <v>7226830.4557999996</v>
      </c>
      <c r="D23" s="350">
        <v>3379195.6183000002</v>
      </c>
      <c r="I23" s="426"/>
      <c r="J23" s="426"/>
      <c r="K23" s="426"/>
    </row>
    <row r="24" spans="1:11" ht="15" x14ac:dyDescent="0.2">
      <c r="A24" s="258">
        <v>43435</v>
      </c>
      <c r="B24" s="348">
        <v>605822</v>
      </c>
      <c r="C24" s="349">
        <v>7616994.6507999999</v>
      </c>
      <c r="D24" s="350">
        <v>3556887.9909000001</v>
      </c>
    </row>
    <row r="25" spans="1:11" ht="15" x14ac:dyDescent="0.2">
      <c r="A25" s="258">
        <v>43800</v>
      </c>
      <c r="B25" s="348">
        <v>723827</v>
      </c>
      <c r="C25" s="349">
        <v>8797994.7980506197</v>
      </c>
      <c r="D25" s="350">
        <v>4111061.5253028199</v>
      </c>
    </row>
    <row r="26" spans="1:11" ht="15.75" thickBot="1" x14ac:dyDescent="0.25">
      <c r="A26" s="268">
        <v>44166</v>
      </c>
      <c r="B26" s="358">
        <v>783934</v>
      </c>
      <c r="C26" s="359">
        <v>9417505.5722000003</v>
      </c>
      <c r="D26" s="360">
        <v>4416588.1299000001</v>
      </c>
    </row>
    <row r="27" spans="1:11" ht="15.75" thickBot="1" x14ac:dyDescent="0.25">
      <c r="A27" s="336"/>
      <c r="B27" s="337"/>
      <c r="C27" s="337"/>
      <c r="D27" s="337"/>
    </row>
    <row r="28" spans="1:11" ht="43.5" thickBot="1" x14ac:dyDescent="0.25">
      <c r="A28" s="269" t="s">
        <v>220</v>
      </c>
      <c r="B28" s="222" t="s">
        <v>236</v>
      </c>
      <c r="C28" s="273" t="s">
        <v>237</v>
      </c>
      <c r="D28" s="274" t="s">
        <v>238</v>
      </c>
    </row>
    <row r="29" spans="1:11" ht="15" x14ac:dyDescent="0.2">
      <c r="A29" s="81" t="s">
        <v>230</v>
      </c>
      <c r="B29" s="271"/>
      <c r="C29" s="256"/>
      <c r="D29" s="257"/>
    </row>
    <row r="30" spans="1:11" ht="15" x14ac:dyDescent="0.2">
      <c r="A30" s="258">
        <v>42339</v>
      </c>
      <c r="B30" s="348">
        <v>2990128</v>
      </c>
      <c r="C30" s="349">
        <v>189794270.71000001</v>
      </c>
      <c r="D30" s="350">
        <v>79810274.018000007</v>
      </c>
    </row>
    <row r="31" spans="1:11" ht="15" x14ac:dyDescent="0.2">
      <c r="A31" s="258">
        <v>42705</v>
      </c>
      <c r="B31" s="348">
        <v>3615296</v>
      </c>
      <c r="C31" s="349">
        <v>209928205.47999999</v>
      </c>
      <c r="D31" s="350">
        <v>88054333.003000006</v>
      </c>
    </row>
    <row r="32" spans="1:11" ht="15" x14ac:dyDescent="0.2">
      <c r="A32" s="258">
        <v>43070</v>
      </c>
      <c r="B32" s="348">
        <v>3953749</v>
      </c>
      <c r="C32" s="349">
        <v>228950590.61000001</v>
      </c>
      <c r="D32" s="350">
        <v>96385115.005999997</v>
      </c>
    </row>
    <row r="33" spans="1:4" ht="15" x14ac:dyDescent="0.2">
      <c r="A33" s="258">
        <v>43435</v>
      </c>
      <c r="B33" s="348">
        <v>3930506</v>
      </c>
      <c r="C33" s="349">
        <v>229421369.69</v>
      </c>
      <c r="D33" s="350">
        <v>96703743.600999996</v>
      </c>
    </row>
    <row r="34" spans="1:4" ht="15" x14ac:dyDescent="0.2">
      <c r="A34" s="258">
        <v>43800</v>
      </c>
      <c r="B34" s="348">
        <v>4162066</v>
      </c>
      <c r="C34" s="349">
        <v>235443204.331839</v>
      </c>
      <c r="D34" s="350">
        <v>99179727.353535801</v>
      </c>
    </row>
    <row r="35" spans="1:4" ht="15" x14ac:dyDescent="0.2">
      <c r="A35" s="272">
        <v>44166</v>
      </c>
      <c r="B35" s="351">
        <v>5088665</v>
      </c>
      <c r="C35" s="352">
        <v>270067436.25</v>
      </c>
      <c r="D35" s="353">
        <v>114499748.01000001</v>
      </c>
    </row>
    <row r="36" spans="1:4" ht="15" x14ac:dyDescent="0.2">
      <c r="A36" s="267" t="s">
        <v>231</v>
      </c>
      <c r="B36" s="354"/>
      <c r="C36" s="355"/>
      <c r="D36" s="356"/>
    </row>
    <row r="37" spans="1:4" ht="15" x14ac:dyDescent="0.2">
      <c r="A37" s="258">
        <v>42339</v>
      </c>
      <c r="B37" s="348">
        <v>2903930</v>
      </c>
      <c r="C37" s="349">
        <v>187939043.47999999</v>
      </c>
      <c r="D37" s="350">
        <v>78990091.502000004</v>
      </c>
    </row>
    <row r="38" spans="1:4" ht="15" x14ac:dyDescent="0.2">
      <c r="A38" s="258">
        <v>42705</v>
      </c>
      <c r="B38" s="348">
        <v>3360990</v>
      </c>
      <c r="C38" s="349">
        <v>200943116</v>
      </c>
      <c r="D38" s="350">
        <v>84326781.422999993</v>
      </c>
    </row>
    <row r="39" spans="1:4" ht="15" x14ac:dyDescent="0.2">
      <c r="A39" s="258">
        <v>43070</v>
      </c>
      <c r="B39" s="348">
        <v>3790903</v>
      </c>
      <c r="C39" s="349">
        <v>224541239.97</v>
      </c>
      <c r="D39" s="350">
        <v>94469991.909999996</v>
      </c>
    </row>
    <row r="40" spans="1:4" ht="15" x14ac:dyDescent="0.2">
      <c r="A40" s="258">
        <v>43435</v>
      </c>
      <c r="B40" s="348">
        <v>3783314</v>
      </c>
      <c r="C40" s="349">
        <v>225863606.80000001</v>
      </c>
      <c r="D40" s="350">
        <v>95137351.907000005</v>
      </c>
    </row>
    <row r="41" spans="1:4" ht="15" x14ac:dyDescent="0.2">
      <c r="A41" s="258">
        <v>43800</v>
      </c>
      <c r="B41" s="348">
        <v>4083304</v>
      </c>
      <c r="C41" s="349">
        <v>233514262.23117301</v>
      </c>
      <c r="D41" s="350">
        <v>98326981.588503897</v>
      </c>
    </row>
    <row r="42" spans="1:4" ht="15" x14ac:dyDescent="0.2">
      <c r="A42" s="272">
        <v>44166</v>
      </c>
      <c r="B42" s="357">
        <v>4627397</v>
      </c>
      <c r="C42" s="352">
        <v>251683706.81</v>
      </c>
      <c r="D42" s="353">
        <v>106474982.91</v>
      </c>
    </row>
    <row r="43" spans="1:4" ht="15" x14ac:dyDescent="0.2">
      <c r="A43" s="267" t="s">
        <v>232</v>
      </c>
      <c r="B43" s="348"/>
      <c r="C43" s="349"/>
      <c r="D43" s="350"/>
    </row>
    <row r="44" spans="1:4" ht="15" x14ac:dyDescent="0.2">
      <c r="A44" s="258">
        <v>42339</v>
      </c>
      <c r="B44" s="348">
        <v>941546</v>
      </c>
      <c r="C44" s="349">
        <v>69608330.555000007</v>
      </c>
      <c r="D44" s="350">
        <v>28865370.726</v>
      </c>
    </row>
    <row r="45" spans="1:4" ht="15" x14ac:dyDescent="0.2">
      <c r="A45" s="258">
        <v>42705</v>
      </c>
      <c r="B45" s="348">
        <v>1842352</v>
      </c>
      <c r="C45" s="349">
        <v>144461679</v>
      </c>
      <c r="D45" s="350">
        <v>59385642.057999998</v>
      </c>
    </row>
    <row r="46" spans="1:4" ht="15" x14ac:dyDescent="0.2">
      <c r="A46" s="258">
        <v>43070</v>
      </c>
      <c r="B46" s="348">
        <v>2167424</v>
      </c>
      <c r="C46" s="349">
        <v>165183540.74000001</v>
      </c>
      <c r="D46" s="350">
        <v>68091192.246999994</v>
      </c>
    </row>
    <row r="47" spans="1:4" ht="15" x14ac:dyDescent="0.2">
      <c r="A47" s="258">
        <v>43435</v>
      </c>
      <c r="B47" s="348">
        <v>2284241</v>
      </c>
      <c r="C47" s="349">
        <v>172971798.25999999</v>
      </c>
      <c r="D47" s="350">
        <v>71624627.502000004</v>
      </c>
    </row>
    <row r="48" spans="1:4" ht="15" x14ac:dyDescent="0.2">
      <c r="A48" s="258">
        <v>43800</v>
      </c>
      <c r="B48" s="348">
        <v>2548499</v>
      </c>
      <c r="C48" s="349">
        <v>183494247.38344601</v>
      </c>
      <c r="D48" s="350">
        <v>76098825.100152805</v>
      </c>
    </row>
    <row r="49" spans="1:4" ht="15.75" thickBot="1" x14ac:dyDescent="0.25">
      <c r="A49" s="268">
        <v>44166</v>
      </c>
      <c r="B49" s="358">
        <v>3104619</v>
      </c>
      <c r="C49" s="359">
        <v>201806737.47999999</v>
      </c>
      <c r="D49" s="360">
        <v>84305242.276999995</v>
      </c>
    </row>
    <row r="50" spans="1:4" ht="15" x14ac:dyDescent="0.2">
      <c r="A50" s="336"/>
      <c r="B50" s="336"/>
      <c r="C50" s="336"/>
      <c r="D50" s="336"/>
    </row>
    <row r="51" spans="1:4" ht="33" customHeight="1" x14ac:dyDescent="0.2">
      <c r="A51" s="558" t="s">
        <v>239</v>
      </c>
      <c r="B51" s="558"/>
      <c r="C51" s="558"/>
      <c r="D51" s="563"/>
    </row>
    <row r="52" spans="1:4" ht="15" customHeight="1" x14ac:dyDescent="0.2">
      <c r="A52" s="562" t="s">
        <v>240</v>
      </c>
      <c r="B52" s="562"/>
      <c r="C52" s="562"/>
      <c r="D52" s="276"/>
    </row>
    <row r="53" spans="1:4" x14ac:dyDescent="0.2">
      <c r="A53" s="562" t="s">
        <v>225</v>
      </c>
      <c r="B53" s="562"/>
      <c r="C53" s="562"/>
      <c r="D53" s="276"/>
    </row>
  </sheetData>
  <mergeCells count="7">
    <mergeCell ref="A53:C53"/>
    <mergeCell ref="A1:D1"/>
    <mergeCell ref="A2:D2"/>
    <mergeCell ref="A3:D3"/>
    <mergeCell ref="A52:C52"/>
    <mergeCell ref="A51:D51"/>
    <mergeCell ref="B4:C4"/>
  </mergeCells>
  <printOptions horizontalCentered="1"/>
  <pageMargins left="0.7" right="0.7" top="0.75" bottom="0.75" header="0.3" footer="0.3"/>
  <pageSetup scale="7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X28"/>
  <sheetViews>
    <sheetView showGridLines="0" zoomScale="90" zoomScaleNormal="90" workbookViewId="0"/>
  </sheetViews>
  <sheetFormatPr defaultColWidth="9.140625" defaultRowHeight="15" x14ac:dyDescent="0.25"/>
  <cols>
    <col min="1" max="1" width="2.28515625" style="427" customWidth="1"/>
    <col min="2" max="2" width="11.85546875" style="427" customWidth="1"/>
    <col min="3" max="3" width="14.140625" style="427" customWidth="1"/>
    <col min="4" max="4" width="12.42578125" style="427" customWidth="1"/>
    <col min="5" max="8" width="13" style="427" customWidth="1"/>
    <col min="9" max="12" width="10.5703125" style="427" customWidth="1"/>
    <col min="13" max="13" width="15.7109375" style="427" customWidth="1"/>
    <col min="14" max="14" width="16.85546875" style="427" customWidth="1"/>
    <col min="15" max="15" width="15.7109375" style="427" customWidth="1"/>
    <col min="16" max="16" width="8" style="427" bestFit="1" customWidth="1"/>
    <col min="17" max="18" width="9.140625" style="427" customWidth="1"/>
    <col min="19" max="20" width="9" style="427" customWidth="1"/>
    <col min="21" max="21" width="9.140625" style="427" customWidth="1"/>
    <col min="22" max="22" width="9.28515625" style="427" customWidth="1"/>
    <col min="23" max="23" width="12.42578125" style="427" customWidth="1"/>
    <col min="24" max="24" width="12.85546875" style="427" customWidth="1"/>
    <col min="25" max="16384" width="9.140625" style="427"/>
  </cols>
  <sheetData>
    <row r="1" spans="2:24" ht="38.25" customHeight="1" x14ac:dyDescent="0.25">
      <c r="B1" s="571" t="s">
        <v>241</v>
      </c>
      <c r="C1" s="571"/>
      <c r="D1" s="571"/>
      <c r="E1" s="571"/>
      <c r="F1" s="571"/>
      <c r="G1" s="571"/>
      <c r="H1" s="571"/>
      <c r="I1" s="571"/>
      <c r="J1" s="571"/>
      <c r="K1" s="571"/>
      <c r="L1" s="571"/>
      <c r="M1" s="571"/>
      <c r="N1" s="571"/>
      <c r="O1" s="478"/>
      <c r="P1" s="448"/>
      <c r="Q1" s="428"/>
      <c r="R1" s="428"/>
      <c r="S1" s="428"/>
      <c r="T1" s="428"/>
      <c r="U1" s="428"/>
      <c r="V1" s="428"/>
      <c r="W1" s="428"/>
      <c r="X1" s="428"/>
    </row>
    <row r="2" spans="2:24" ht="23.25" x14ac:dyDescent="0.35">
      <c r="B2" s="568" t="s">
        <v>242</v>
      </c>
      <c r="C2" s="569"/>
      <c r="D2" s="569"/>
      <c r="E2" s="569"/>
      <c r="F2" s="569"/>
      <c r="G2" s="569"/>
      <c r="H2" s="569"/>
      <c r="I2" s="569"/>
      <c r="J2" s="569"/>
      <c r="K2" s="569"/>
      <c r="L2" s="569"/>
      <c r="M2" s="569"/>
      <c r="N2" s="570"/>
      <c r="O2" s="473"/>
    </row>
    <row r="3" spans="2:24" ht="34.5" customHeight="1" x14ac:dyDescent="0.25">
      <c r="B3" s="474" t="s">
        <v>243</v>
      </c>
      <c r="C3" s="475" t="s">
        <v>244</v>
      </c>
      <c r="D3" s="476" t="s">
        <v>245</v>
      </c>
      <c r="E3" s="476" t="s">
        <v>246</v>
      </c>
      <c r="F3" s="481" t="s">
        <v>247</v>
      </c>
      <c r="G3" s="481" t="s">
        <v>248</v>
      </c>
      <c r="H3" s="481" t="s">
        <v>249</v>
      </c>
      <c r="I3" s="476" t="s">
        <v>250</v>
      </c>
      <c r="J3" s="481" t="s">
        <v>277</v>
      </c>
      <c r="K3" s="481" t="s">
        <v>278</v>
      </c>
      <c r="L3" s="459" t="s">
        <v>251</v>
      </c>
      <c r="M3" s="476" t="s">
        <v>252</v>
      </c>
      <c r="N3" s="477" t="s">
        <v>253</v>
      </c>
    </row>
    <row r="4" spans="2:24" x14ac:dyDescent="0.25">
      <c r="B4" s="452" t="s">
        <v>254</v>
      </c>
      <c r="C4" s="465">
        <v>26930</v>
      </c>
      <c r="D4" s="466">
        <v>170884</v>
      </c>
      <c r="E4" s="466">
        <v>452954</v>
      </c>
      <c r="F4" s="466">
        <v>0</v>
      </c>
      <c r="G4" s="466">
        <v>0</v>
      </c>
      <c r="H4" s="466">
        <v>0</v>
      </c>
      <c r="I4" s="466">
        <v>0</v>
      </c>
      <c r="J4" s="466">
        <v>0</v>
      </c>
      <c r="K4" s="466">
        <v>0</v>
      </c>
      <c r="L4" s="470">
        <v>0</v>
      </c>
      <c r="M4" s="466">
        <v>650768</v>
      </c>
      <c r="N4" s="470">
        <v>65707</v>
      </c>
    </row>
    <row r="5" spans="2:24" x14ac:dyDescent="0.25">
      <c r="B5" s="453" t="s">
        <v>255</v>
      </c>
      <c r="C5" s="465">
        <v>24042</v>
      </c>
      <c r="D5" s="467">
        <v>0</v>
      </c>
      <c r="E5" s="467">
        <v>363452</v>
      </c>
      <c r="F5" s="467">
        <v>0</v>
      </c>
      <c r="G5" s="467">
        <v>0</v>
      </c>
      <c r="H5" s="467">
        <v>0</v>
      </c>
      <c r="I5" s="467">
        <v>0</v>
      </c>
      <c r="J5" s="467">
        <v>0</v>
      </c>
      <c r="K5" s="467">
        <v>0</v>
      </c>
      <c r="L5" s="471">
        <v>0</v>
      </c>
      <c r="M5" s="467">
        <v>387494</v>
      </c>
      <c r="N5" s="471">
        <v>67840</v>
      </c>
    </row>
    <row r="6" spans="2:24" x14ac:dyDescent="0.25">
      <c r="B6" s="453" t="s">
        <v>256</v>
      </c>
      <c r="C6" s="465">
        <v>1463</v>
      </c>
      <c r="D6" s="467">
        <v>12414</v>
      </c>
      <c r="E6" s="467">
        <v>49665</v>
      </c>
      <c r="F6" s="467">
        <v>0</v>
      </c>
      <c r="G6" s="467">
        <v>0</v>
      </c>
      <c r="H6" s="467">
        <v>0</v>
      </c>
      <c r="I6" s="467">
        <v>0</v>
      </c>
      <c r="J6" s="467">
        <v>0</v>
      </c>
      <c r="K6" s="467">
        <v>0</v>
      </c>
      <c r="L6" s="471">
        <v>0</v>
      </c>
      <c r="M6" s="467">
        <v>63542</v>
      </c>
      <c r="N6" s="471">
        <v>0</v>
      </c>
    </row>
    <row r="7" spans="2:24" x14ac:dyDescent="0.25">
      <c r="B7" s="453" t="s">
        <v>257</v>
      </c>
      <c r="C7" s="465">
        <v>0</v>
      </c>
      <c r="D7" s="467">
        <v>0</v>
      </c>
      <c r="E7" s="467">
        <v>474207</v>
      </c>
      <c r="F7" s="467">
        <v>0</v>
      </c>
      <c r="G7" s="467">
        <v>0</v>
      </c>
      <c r="H7" s="467">
        <v>0</v>
      </c>
      <c r="I7" s="467">
        <v>0</v>
      </c>
      <c r="J7" s="467">
        <v>0</v>
      </c>
      <c r="K7" s="467">
        <v>0</v>
      </c>
      <c r="L7" s="471">
        <v>0</v>
      </c>
      <c r="M7" s="467">
        <v>474207</v>
      </c>
      <c r="N7" s="471">
        <v>0</v>
      </c>
    </row>
    <row r="8" spans="2:24" x14ac:dyDescent="0.25">
      <c r="B8" s="453" t="s">
        <v>258</v>
      </c>
      <c r="C8" s="465">
        <v>0</v>
      </c>
      <c r="D8" s="467">
        <v>3655908</v>
      </c>
      <c r="E8" s="467">
        <v>0</v>
      </c>
      <c r="F8" s="467">
        <v>0</v>
      </c>
      <c r="G8" s="467">
        <v>0</v>
      </c>
      <c r="H8" s="467">
        <v>0</v>
      </c>
      <c r="I8" s="467">
        <v>0</v>
      </c>
      <c r="J8" s="467">
        <v>0</v>
      </c>
      <c r="K8" s="467">
        <v>0</v>
      </c>
      <c r="L8" s="471">
        <v>0</v>
      </c>
      <c r="M8" s="467">
        <v>3655908</v>
      </c>
      <c r="N8" s="471">
        <v>0</v>
      </c>
    </row>
    <row r="9" spans="2:24" x14ac:dyDescent="0.25">
      <c r="B9" s="453" t="s">
        <v>259</v>
      </c>
      <c r="C9" s="465">
        <v>0</v>
      </c>
      <c r="D9" s="467">
        <v>368</v>
      </c>
      <c r="E9" s="467">
        <v>359033</v>
      </c>
      <c r="F9" s="467">
        <v>0</v>
      </c>
      <c r="G9" s="467">
        <v>0</v>
      </c>
      <c r="H9" s="467">
        <v>0</v>
      </c>
      <c r="I9" s="467">
        <v>254892</v>
      </c>
      <c r="J9" s="467">
        <v>0</v>
      </c>
      <c r="K9" s="467">
        <v>0</v>
      </c>
      <c r="L9" s="471">
        <v>134656</v>
      </c>
      <c r="M9" s="467">
        <v>748949</v>
      </c>
      <c r="N9" s="471">
        <v>0</v>
      </c>
      <c r="P9" s="451"/>
    </row>
    <row r="10" spans="2:24" ht="18" x14ac:dyDescent="0.25">
      <c r="B10" s="453" t="s">
        <v>279</v>
      </c>
      <c r="C10" s="465">
        <v>0</v>
      </c>
      <c r="D10" s="467">
        <v>1679</v>
      </c>
      <c r="E10" s="467">
        <v>23183</v>
      </c>
      <c r="F10" s="467">
        <v>0</v>
      </c>
      <c r="G10" s="467">
        <v>0</v>
      </c>
      <c r="H10" s="467">
        <v>0</v>
      </c>
      <c r="I10" s="467">
        <v>0</v>
      </c>
      <c r="J10" s="467">
        <v>0</v>
      </c>
      <c r="K10" s="467">
        <v>0</v>
      </c>
      <c r="L10" s="471">
        <v>0</v>
      </c>
      <c r="M10" s="467">
        <v>24862</v>
      </c>
      <c r="N10" s="471">
        <v>0</v>
      </c>
    </row>
    <row r="11" spans="2:24" x14ac:dyDescent="0.25">
      <c r="B11" s="454" t="s">
        <v>190</v>
      </c>
      <c r="C11" s="468">
        <f>SUM(C4:C10)</f>
        <v>52435</v>
      </c>
      <c r="D11" s="469">
        <f t="shared" ref="D11:N11" si="0">SUM(D4:D10)</f>
        <v>3841253</v>
      </c>
      <c r="E11" s="469">
        <f t="shared" si="0"/>
        <v>1722494</v>
      </c>
      <c r="F11" s="469">
        <f t="shared" si="0"/>
        <v>0</v>
      </c>
      <c r="G11" s="469">
        <f t="shared" si="0"/>
        <v>0</v>
      </c>
      <c r="H11" s="469">
        <f t="shared" si="0"/>
        <v>0</v>
      </c>
      <c r="I11" s="469">
        <f t="shared" si="0"/>
        <v>254892</v>
      </c>
      <c r="J11" s="469">
        <v>0</v>
      </c>
      <c r="K11" s="469">
        <v>0</v>
      </c>
      <c r="L11" s="472">
        <f t="shared" si="0"/>
        <v>134656</v>
      </c>
      <c r="M11" s="469">
        <f t="shared" si="0"/>
        <v>6005730</v>
      </c>
      <c r="N11" s="472">
        <f t="shared" si="0"/>
        <v>133547</v>
      </c>
    </row>
    <row r="12" spans="2:24" x14ac:dyDescent="0.25">
      <c r="B12" s="445"/>
      <c r="C12" s="446"/>
      <c r="D12" s="446"/>
      <c r="E12" s="446"/>
      <c r="F12" s="446"/>
      <c r="G12" s="446"/>
      <c r="H12" s="446"/>
      <c r="I12" s="446"/>
      <c r="J12" s="446"/>
      <c r="K12" s="446"/>
      <c r="L12" s="446"/>
      <c r="M12" s="446"/>
      <c r="N12" s="447"/>
      <c r="O12" s="446"/>
      <c r="P12" s="446"/>
      <c r="Q12" s="446"/>
      <c r="R12" s="446"/>
      <c r="S12" s="447"/>
      <c r="T12" s="447"/>
      <c r="U12" s="446"/>
      <c r="V12" s="447"/>
      <c r="W12" s="446"/>
      <c r="X12" s="446"/>
    </row>
    <row r="13" spans="2:24" ht="24.75" x14ac:dyDescent="0.35">
      <c r="B13" s="568" t="s">
        <v>260</v>
      </c>
      <c r="C13" s="569"/>
      <c r="D13" s="569"/>
      <c r="E13" s="569"/>
      <c r="F13" s="569"/>
      <c r="G13" s="569"/>
      <c r="H13" s="569"/>
      <c r="I13" s="569"/>
      <c r="J13" s="569"/>
      <c r="K13" s="569"/>
      <c r="L13" s="569"/>
      <c r="M13" s="569"/>
      <c r="N13" s="570"/>
      <c r="O13" s="473"/>
      <c r="P13" s="446"/>
      <c r="Q13" s="446"/>
      <c r="R13" s="446"/>
      <c r="S13" s="447"/>
      <c r="T13" s="447"/>
      <c r="U13" s="446"/>
      <c r="V13" s="447"/>
      <c r="W13" s="446"/>
      <c r="X13" s="446"/>
    </row>
    <row r="14" spans="2:24" ht="58.5" customHeight="1" x14ac:dyDescent="0.25">
      <c r="B14" s="460" t="s">
        <v>243</v>
      </c>
      <c r="C14" s="457" t="s">
        <v>244</v>
      </c>
      <c r="D14" s="458" t="s">
        <v>245</v>
      </c>
      <c r="E14" s="458" t="s">
        <v>246</v>
      </c>
      <c r="F14" s="481" t="s">
        <v>261</v>
      </c>
      <c r="G14" s="481" t="s">
        <v>262</v>
      </c>
      <c r="H14" s="481" t="s">
        <v>263</v>
      </c>
      <c r="I14" s="458" t="s">
        <v>250</v>
      </c>
      <c r="J14" s="481" t="s">
        <v>277</v>
      </c>
      <c r="K14" s="481" t="s">
        <v>278</v>
      </c>
      <c r="L14" s="459" t="s">
        <v>251</v>
      </c>
      <c r="M14" s="455" t="s">
        <v>264</v>
      </c>
      <c r="N14" s="459" t="s">
        <v>265</v>
      </c>
      <c r="O14" s="446"/>
      <c r="P14" s="447"/>
      <c r="Q14" s="446"/>
      <c r="R14" s="447"/>
      <c r="S14" s="446"/>
      <c r="T14" s="446"/>
    </row>
    <row r="15" spans="2:24" x14ac:dyDescent="0.25">
      <c r="B15" s="452" t="s">
        <v>254</v>
      </c>
      <c r="C15" s="465">
        <v>32057</v>
      </c>
      <c r="D15" s="466">
        <v>152074</v>
      </c>
      <c r="E15" s="466">
        <v>109199</v>
      </c>
      <c r="F15" s="466">
        <v>63584</v>
      </c>
      <c r="G15" s="466">
        <v>0</v>
      </c>
      <c r="H15" s="466">
        <v>0</v>
      </c>
      <c r="I15" s="466">
        <v>7292</v>
      </c>
      <c r="J15" s="466">
        <v>46695</v>
      </c>
      <c r="K15" s="466">
        <v>0</v>
      </c>
      <c r="L15" s="470">
        <v>53977</v>
      </c>
      <c r="M15" s="466">
        <v>464878</v>
      </c>
      <c r="N15" s="470">
        <v>389352</v>
      </c>
      <c r="O15" s="446"/>
      <c r="P15" s="447"/>
      <c r="Q15" s="446"/>
      <c r="R15" s="447"/>
      <c r="S15" s="446"/>
      <c r="T15" s="446"/>
    </row>
    <row r="16" spans="2:24" x14ac:dyDescent="0.25">
      <c r="B16" s="453" t="s">
        <v>255</v>
      </c>
      <c r="C16" s="465">
        <v>7762</v>
      </c>
      <c r="D16" s="467">
        <v>27383</v>
      </c>
      <c r="E16" s="467">
        <v>96065</v>
      </c>
      <c r="F16" s="467">
        <v>15603</v>
      </c>
      <c r="G16" s="467">
        <v>0</v>
      </c>
      <c r="H16" s="467">
        <v>0</v>
      </c>
      <c r="I16" s="467">
        <v>8402</v>
      </c>
      <c r="J16" s="467">
        <v>72577</v>
      </c>
      <c r="K16" s="467">
        <v>0</v>
      </c>
      <c r="L16" s="471">
        <v>98313</v>
      </c>
      <c r="M16" s="467">
        <v>326105</v>
      </c>
      <c r="N16" s="471">
        <v>273146</v>
      </c>
      <c r="O16" s="446"/>
      <c r="P16" s="447"/>
      <c r="Q16" s="446"/>
      <c r="R16" s="447"/>
      <c r="S16" s="446"/>
      <c r="T16" s="446"/>
    </row>
    <row r="17" spans="1:24" x14ac:dyDescent="0.25">
      <c r="B17" s="453" t="s">
        <v>256</v>
      </c>
      <c r="C17" s="465">
        <v>521</v>
      </c>
      <c r="D17" s="467">
        <v>2443</v>
      </c>
      <c r="E17" s="467">
        <v>19130</v>
      </c>
      <c r="F17" s="467">
        <v>0</v>
      </c>
      <c r="G17" s="467">
        <v>9720</v>
      </c>
      <c r="H17" s="467">
        <v>4066</v>
      </c>
      <c r="I17" s="467">
        <v>0</v>
      </c>
      <c r="J17" s="467">
        <v>0</v>
      </c>
      <c r="K17" s="467">
        <v>364</v>
      </c>
      <c r="L17" s="471">
        <v>0</v>
      </c>
      <c r="M17" s="467">
        <v>36244</v>
      </c>
      <c r="N17" s="471">
        <v>34063</v>
      </c>
      <c r="O17" s="446"/>
      <c r="P17" s="447"/>
      <c r="Q17" s="446"/>
      <c r="R17" s="447"/>
      <c r="S17" s="446"/>
      <c r="T17" s="446"/>
    </row>
    <row r="18" spans="1:24" x14ac:dyDescent="0.25">
      <c r="B18" s="453" t="s">
        <v>257</v>
      </c>
      <c r="C18" s="465">
        <v>3546</v>
      </c>
      <c r="D18" s="467">
        <v>38152</v>
      </c>
      <c r="E18" s="467">
        <v>128872</v>
      </c>
      <c r="F18" s="467">
        <v>71371</v>
      </c>
      <c r="G18" s="467">
        <v>0</v>
      </c>
      <c r="H18" s="467">
        <v>0</v>
      </c>
      <c r="I18" s="467">
        <v>10804</v>
      </c>
      <c r="J18" s="467">
        <v>176232</v>
      </c>
      <c r="K18" s="467">
        <v>0</v>
      </c>
      <c r="L18" s="471">
        <v>324066</v>
      </c>
      <c r="M18" s="467">
        <v>753043</v>
      </c>
      <c r="N18" s="471">
        <v>347345</v>
      </c>
      <c r="O18" s="446"/>
      <c r="P18" s="447"/>
      <c r="Q18" s="446"/>
      <c r="R18" s="447"/>
      <c r="S18" s="446"/>
      <c r="T18" s="446"/>
    </row>
    <row r="19" spans="1:24" x14ac:dyDescent="0.25">
      <c r="B19" s="453" t="s">
        <v>258</v>
      </c>
      <c r="C19" s="465">
        <v>0</v>
      </c>
      <c r="D19" s="467">
        <v>3276317</v>
      </c>
      <c r="E19" s="467">
        <v>131643</v>
      </c>
      <c r="F19" s="467">
        <v>36902</v>
      </c>
      <c r="G19" s="467">
        <v>0</v>
      </c>
      <c r="H19" s="467">
        <v>0</v>
      </c>
      <c r="I19" s="467">
        <v>95123</v>
      </c>
      <c r="J19" s="467">
        <v>7310</v>
      </c>
      <c r="K19" s="467">
        <v>0</v>
      </c>
      <c r="L19" s="471">
        <v>7959</v>
      </c>
      <c r="M19" s="467">
        <v>3555254</v>
      </c>
      <c r="N19" s="471">
        <v>3322736</v>
      </c>
      <c r="O19" s="446"/>
      <c r="P19" s="447"/>
      <c r="Q19" s="446"/>
      <c r="R19" s="447"/>
      <c r="S19" s="446"/>
      <c r="T19" s="446"/>
    </row>
    <row r="20" spans="1:24" x14ac:dyDescent="0.25">
      <c r="B20" s="453" t="s">
        <v>259</v>
      </c>
      <c r="C20" s="465">
        <v>0</v>
      </c>
      <c r="D20" s="467">
        <v>94</v>
      </c>
      <c r="E20" s="467">
        <v>21814</v>
      </c>
      <c r="F20" s="467">
        <v>2202</v>
      </c>
      <c r="G20" s="467">
        <v>0</v>
      </c>
      <c r="H20" s="467">
        <v>0</v>
      </c>
      <c r="I20" s="467">
        <v>12091</v>
      </c>
      <c r="J20" s="467">
        <v>1404</v>
      </c>
      <c r="K20" s="467">
        <v>0</v>
      </c>
      <c r="L20" s="471">
        <v>46902</v>
      </c>
      <c r="M20" s="467">
        <v>84507</v>
      </c>
      <c r="N20" s="471">
        <v>79937</v>
      </c>
      <c r="O20" s="446"/>
      <c r="P20" s="447"/>
      <c r="Q20" s="446"/>
      <c r="R20" s="447"/>
      <c r="S20" s="446"/>
      <c r="T20" s="446"/>
    </row>
    <row r="21" spans="1:24" ht="18" x14ac:dyDescent="0.25">
      <c r="B21" s="453" t="s">
        <v>279</v>
      </c>
      <c r="C21" s="465">
        <v>0</v>
      </c>
      <c r="D21" s="467">
        <v>786</v>
      </c>
      <c r="E21" s="467">
        <v>495</v>
      </c>
      <c r="F21" s="467">
        <v>15195</v>
      </c>
      <c r="G21" s="467">
        <v>0</v>
      </c>
      <c r="H21" s="467">
        <v>0</v>
      </c>
      <c r="I21" s="467">
        <v>0</v>
      </c>
      <c r="J21" s="467">
        <v>2665</v>
      </c>
      <c r="K21" s="467">
        <v>0</v>
      </c>
      <c r="L21" s="471">
        <v>2319</v>
      </c>
      <c r="M21" s="467">
        <v>21460</v>
      </c>
      <c r="N21" s="471">
        <v>21198</v>
      </c>
      <c r="O21" s="446"/>
      <c r="P21" s="447"/>
      <c r="Q21" s="446"/>
      <c r="R21" s="447"/>
      <c r="S21" s="446"/>
      <c r="T21" s="446"/>
    </row>
    <row r="22" spans="1:24" x14ac:dyDescent="0.25">
      <c r="B22" s="454" t="s">
        <v>190</v>
      </c>
      <c r="C22" s="468">
        <f>SUM(C15:C21)</f>
        <v>43886</v>
      </c>
      <c r="D22" s="469">
        <f t="shared" ref="D22:N22" si="1">SUM(D15:D21)</f>
        <v>3497249</v>
      </c>
      <c r="E22" s="469">
        <f t="shared" si="1"/>
        <v>507218</v>
      </c>
      <c r="F22" s="469">
        <f t="shared" si="1"/>
        <v>204857</v>
      </c>
      <c r="G22" s="469">
        <f t="shared" si="1"/>
        <v>9720</v>
      </c>
      <c r="H22" s="469">
        <f t="shared" si="1"/>
        <v>4066</v>
      </c>
      <c r="I22" s="469">
        <f t="shared" si="1"/>
        <v>133712</v>
      </c>
      <c r="J22" s="469">
        <f t="shared" si="1"/>
        <v>306883</v>
      </c>
      <c r="K22" s="469">
        <f t="shared" si="1"/>
        <v>364</v>
      </c>
      <c r="L22" s="472">
        <f t="shared" si="1"/>
        <v>533536</v>
      </c>
      <c r="M22" s="469">
        <f t="shared" si="1"/>
        <v>5241491</v>
      </c>
      <c r="N22" s="472">
        <f t="shared" si="1"/>
        <v>4467777</v>
      </c>
      <c r="O22" s="446"/>
      <c r="P22" s="447"/>
      <c r="Q22" s="446"/>
      <c r="R22" s="447"/>
      <c r="S22" s="446"/>
      <c r="T22" s="446"/>
    </row>
    <row r="23" spans="1:24" ht="5.0999999999999996" customHeight="1" x14ac:dyDescent="0.25">
      <c r="B23" s="464"/>
      <c r="C23" s="456"/>
      <c r="D23" s="456"/>
      <c r="E23" s="456"/>
      <c r="F23" s="456"/>
      <c r="G23" s="456"/>
      <c r="H23" s="456"/>
      <c r="I23" s="456"/>
      <c r="J23" s="456"/>
      <c r="K23" s="456"/>
      <c r="L23" s="456"/>
      <c r="M23" s="456"/>
      <c r="N23" s="456"/>
      <c r="O23" s="456"/>
      <c r="P23" s="446"/>
      <c r="Q23" s="447"/>
      <c r="R23" s="447"/>
      <c r="S23" s="446"/>
      <c r="T23" s="447"/>
      <c r="U23" s="446"/>
      <c r="V23" s="446"/>
    </row>
    <row r="24" spans="1:24" s="463" customFormat="1" ht="55.5" customHeight="1" x14ac:dyDescent="0.2">
      <c r="A24" s="461">
        <v>1</v>
      </c>
      <c r="B24" s="566" t="s">
        <v>283</v>
      </c>
      <c r="C24" s="566"/>
      <c r="D24" s="566"/>
      <c r="E24" s="566"/>
      <c r="F24" s="566"/>
      <c r="G24" s="566"/>
      <c r="H24" s="566"/>
      <c r="I24" s="566"/>
      <c r="J24" s="566"/>
      <c r="K24" s="566"/>
      <c r="L24" s="566"/>
      <c r="M24" s="566"/>
      <c r="N24" s="566"/>
      <c r="O24" s="462"/>
      <c r="P24" s="462"/>
      <c r="Q24" s="462"/>
      <c r="R24" s="462"/>
      <c r="S24" s="462"/>
      <c r="T24" s="462"/>
      <c r="U24" s="462"/>
      <c r="V24" s="462"/>
      <c r="W24" s="462"/>
      <c r="X24" s="462"/>
    </row>
    <row r="25" spans="1:24" s="463" customFormat="1" ht="32.25" customHeight="1" x14ac:dyDescent="0.2">
      <c r="A25" s="461">
        <v>2</v>
      </c>
      <c r="B25" s="566" t="s">
        <v>282</v>
      </c>
      <c r="C25" s="567"/>
      <c r="D25" s="567"/>
      <c r="E25" s="567"/>
      <c r="F25" s="567"/>
      <c r="G25" s="567"/>
      <c r="H25" s="567"/>
      <c r="I25" s="567"/>
      <c r="J25" s="567"/>
      <c r="K25" s="567"/>
      <c r="L25" s="567"/>
      <c r="M25" s="567"/>
      <c r="N25" s="567"/>
      <c r="O25" s="462"/>
      <c r="P25" s="462"/>
      <c r="Q25" s="462"/>
      <c r="R25" s="462"/>
      <c r="S25" s="462"/>
      <c r="T25" s="462"/>
      <c r="U25" s="462"/>
      <c r="V25" s="462"/>
      <c r="W25" s="462"/>
      <c r="X25" s="462"/>
    </row>
    <row r="26" spans="1:24" ht="38.25" customHeight="1" x14ac:dyDescent="0.25">
      <c r="A26" s="461">
        <v>3</v>
      </c>
      <c r="B26" s="572" t="s">
        <v>281</v>
      </c>
      <c r="C26" s="572"/>
      <c r="D26" s="572"/>
      <c r="E26" s="572"/>
      <c r="F26" s="572"/>
      <c r="G26" s="572"/>
      <c r="H26" s="572"/>
      <c r="I26" s="572"/>
      <c r="J26" s="572"/>
      <c r="K26" s="572"/>
      <c r="L26" s="572"/>
      <c r="M26" s="572"/>
      <c r="N26" s="572"/>
      <c r="O26" s="479"/>
      <c r="P26" s="449"/>
      <c r="Q26" s="449"/>
      <c r="R26" s="449"/>
      <c r="S26" s="449"/>
      <c r="T26" s="449"/>
      <c r="U26" s="449"/>
      <c r="V26" s="449"/>
      <c r="W26" s="449"/>
      <c r="X26" s="449"/>
    </row>
    <row r="27" spans="1:24" ht="21.75" customHeight="1" x14ac:dyDescent="0.25">
      <c r="A27" s="461">
        <v>4</v>
      </c>
      <c r="B27" s="572" t="s">
        <v>280</v>
      </c>
      <c r="C27" s="559"/>
      <c r="D27" s="559"/>
      <c r="E27" s="559"/>
      <c r="F27" s="559"/>
      <c r="G27" s="559"/>
      <c r="H27" s="559"/>
      <c r="I27" s="559"/>
      <c r="J27" s="559"/>
      <c r="K27" s="559"/>
      <c r="L27" s="559"/>
      <c r="M27" s="559"/>
      <c r="N27" s="559"/>
      <c r="O27" s="479"/>
      <c r="P27" s="449"/>
      <c r="Q27" s="449"/>
      <c r="R27" s="449"/>
      <c r="S27" s="449"/>
      <c r="T27" s="449"/>
      <c r="U27" s="449"/>
      <c r="V27" s="449"/>
      <c r="W27" s="449"/>
      <c r="X27" s="449"/>
    </row>
    <row r="28" spans="1:24" ht="33.75" customHeight="1" x14ac:dyDescent="0.25">
      <c r="B28" s="565" t="s">
        <v>267</v>
      </c>
      <c r="C28" s="565"/>
      <c r="D28" s="565"/>
      <c r="E28" s="565"/>
      <c r="F28" s="565"/>
      <c r="G28" s="565"/>
      <c r="H28" s="565"/>
      <c r="I28" s="565"/>
      <c r="J28" s="565"/>
      <c r="K28" s="565"/>
      <c r="L28" s="565"/>
      <c r="M28" s="565"/>
      <c r="N28" s="565"/>
      <c r="O28" s="480"/>
      <c r="P28" s="450"/>
      <c r="Q28" s="450"/>
      <c r="R28" s="450"/>
      <c r="S28" s="450"/>
      <c r="T28" s="450"/>
      <c r="U28" s="450"/>
      <c r="V28" s="450"/>
      <c r="W28" s="450"/>
      <c r="X28" s="450"/>
    </row>
  </sheetData>
  <mergeCells count="8">
    <mergeCell ref="B28:N28"/>
    <mergeCell ref="B25:N25"/>
    <mergeCell ref="B13:N13"/>
    <mergeCell ref="B2:N2"/>
    <mergeCell ref="B1:N1"/>
    <mergeCell ref="B24:N24"/>
    <mergeCell ref="B26:N26"/>
    <mergeCell ref="B27:N27"/>
  </mergeCells>
  <printOptions horizontalCentered="1"/>
  <pageMargins left="0.75" right="0.75" top="0.75" bottom="0.75" header="0.5" footer="0.5"/>
  <pageSetup scale="73" orientation="landscape"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E62"/>
  <sheetViews>
    <sheetView zoomScale="90" zoomScaleNormal="90" workbookViewId="0"/>
  </sheetViews>
  <sheetFormatPr defaultColWidth="9.140625" defaultRowHeight="15" x14ac:dyDescent="0.25"/>
  <cols>
    <col min="1" max="1" width="2.42578125" style="34" customWidth="1"/>
    <col min="2" max="2" width="24.140625" style="34" customWidth="1"/>
    <col min="3" max="5" width="22.7109375" style="34" customWidth="1"/>
    <col min="6" max="6" width="9.140625" style="34" customWidth="1"/>
    <col min="7" max="16384" width="9.140625" style="34"/>
  </cols>
  <sheetData>
    <row r="1" spans="1:5" s="373" customFormat="1" ht="15.75" x14ac:dyDescent="0.25">
      <c r="B1" s="482" t="s">
        <v>268</v>
      </c>
      <c r="C1" s="482"/>
      <c r="D1" s="482"/>
      <c r="E1" s="482"/>
    </row>
    <row r="2" spans="1:5" s="373" customFormat="1" ht="20.100000000000001" customHeight="1" x14ac:dyDescent="0.25">
      <c r="A2" s="374"/>
      <c r="B2" s="371" t="s">
        <v>269</v>
      </c>
      <c r="C2" s="371"/>
      <c r="D2" s="371"/>
      <c r="E2" s="371"/>
    </row>
    <row r="3" spans="1:5" ht="3.75" customHeight="1" x14ac:dyDescent="0.25">
      <c r="B3" s="483"/>
      <c r="C3" s="484"/>
      <c r="D3" s="484"/>
      <c r="E3" s="485"/>
    </row>
    <row r="4" spans="1:5" ht="33" x14ac:dyDescent="0.25">
      <c r="A4" s="372"/>
      <c r="B4" s="429" t="s">
        <v>270</v>
      </c>
      <c r="C4" s="430" t="s">
        <v>271</v>
      </c>
      <c r="D4" s="433" t="s">
        <v>272</v>
      </c>
      <c r="E4" s="434" t="s">
        <v>273</v>
      </c>
    </row>
    <row r="5" spans="1:5" x14ac:dyDescent="0.25">
      <c r="B5" s="431" t="s">
        <v>67</v>
      </c>
      <c r="C5" s="486">
        <v>172799</v>
      </c>
      <c r="D5" s="438">
        <v>171395</v>
      </c>
      <c r="E5" s="441">
        <v>144102</v>
      </c>
    </row>
    <row r="6" spans="1:5" x14ac:dyDescent="0.25">
      <c r="B6" s="431" t="s">
        <v>68</v>
      </c>
      <c r="C6" s="486">
        <v>102864</v>
      </c>
      <c r="D6" s="438">
        <v>57973</v>
      </c>
      <c r="E6" s="442">
        <v>55668</v>
      </c>
    </row>
    <row r="7" spans="1:5" x14ac:dyDescent="0.25">
      <c r="B7" s="431" t="s">
        <v>184</v>
      </c>
      <c r="C7" s="486">
        <v>4065</v>
      </c>
      <c r="D7" s="438">
        <v>142</v>
      </c>
      <c r="E7" s="442">
        <v>142</v>
      </c>
    </row>
    <row r="8" spans="1:5" x14ac:dyDescent="0.25">
      <c r="B8" s="431" t="s">
        <v>69</v>
      </c>
      <c r="C8" s="486">
        <v>76879</v>
      </c>
      <c r="D8" s="438">
        <v>39963</v>
      </c>
      <c r="E8" s="442">
        <v>35252</v>
      </c>
    </row>
    <row r="9" spans="1:5" x14ac:dyDescent="0.25">
      <c r="B9" s="432" t="s">
        <v>70</v>
      </c>
      <c r="C9" s="436">
        <v>181956</v>
      </c>
      <c r="D9" s="439">
        <v>173682</v>
      </c>
      <c r="E9" s="443">
        <v>156110</v>
      </c>
    </row>
    <row r="10" spans="1:5" x14ac:dyDescent="0.25">
      <c r="B10" s="431" t="s">
        <v>71</v>
      </c>
      <c r="C10" s="486">
        <v>303886</v>
      </c>
      <c r="D10" s="438">
        <v>237995</v>
      </c>
      <c r="E10" s="442">
        <v>220205</v>
      </c>
    </row>
    <row r="11" spans="1:5" x14ac:dyDescent="0.25">
      <c r="B11" s="431" t="s">
        <v>72</v>
      </c>
      <c r="C11" s="486">
        <v>79612</v>
      </c>
      <c r="D11" s="438">
        <v>59574</v>
      </c>
      <c r="E11" s="442">
        <v>58133</v>
      </c>
    </row>
    <row r="12" spans="1:5" x14ac:dyDescent="0.25">
      <c r="B12" s="431" t="s">
        <v>73</v>
      </c>
      <c r="C12" s="486">
        <v>1388</v>
      </c>
      <c r="D12" s="438">
        <v>990</v>
      </c>
      <c r="E12" s="442">
        <v>990</v>
      </c>
    </row>
    <row r="13" spans="1:5" x14ac:dyDescent="0.25">
      <c r="B13" s="431" t="s">
        <v>74</v>
      </c>
      <c r="C13" s="486">
        <v>1343</v>
      </c>
      <c r="D13" s="438">
        <v>1770</v>
      </c>
      <c r="E13" s="442">
        <v>1338</v>
      </c>
    </row>
    <row r="14" spans="1:5" x14ac:dyDescent="0.25">
      <c r="B14" s="432" t="s">
        <v>76</v>
      </c>
      <c r="C14" s="436">
        <v>95889</v>
      </c>
      <c r="D14" s="439">
        <v>111656</v>
      </c>
      <c r="E14" s="443">
        <v>84199</v>
      </c>
    </row>
    <row r="15" spans="1:5" x14ac:dyDescent="0.25">
      <c r="B15" s="431" t="s">
        <v>77</v>
      </c>
      <c r="C15" s="486">
        <v>191847</v>
      </c>
      <c r="D15" s="438">
        <v>191034</v>
      </c>
      <c r="E15" s="442">
        <v>160338</v>
      </c>
    </row>
    <row r="16" spans="1:5" x14ac:dyDescent="0.25">
      <c r="B16" s="431" t="s">
        <v>186</v>
      </c>
      <c r="C16" s="486">
        <v>10972</v>
      </c>
      <c r="D16" s="438">
        <v>10095</v>
      </c>
      <c r="E16" s="442">
        <v>10095</v>
      </c>
    </row>
    <row r="17" spans="2:5" x14ac:dyDescent="0.25">
      <c r="B17" s="431" t="s">
        <v>78</v>
      </c>
      <c r="C17" s="486">
        <v>15017</v>
      </c>
      <c r="D17" s="438">
        <v>9480</v>
      </c>
      <c r="E17" s="442">
        <v>9480</v>
      </c>
    </row>
    <row r="18" spans="2:5" x14ac:dyDescent="0.25">
      <c r="B18" s="431" t="s">
        <v>79</v>
      </c>
      <c r="C18" s="486">
        <v>51698</v>
      </c>
      <c r="D18" s="438">
        <v>34727</v>
      </c>
      <c r="E18" s="442">
        <v>33143</v>
      </c>
    </row>
    <row r="19" spans="2:5" x14ac:dyDescent="0.25">
      <c r="B19" s="432" t="s">
        <v>80</v>
      </c>
      <c r="C19" s="436">
        <v>153838</v>
      </c>
      <c r="D19" s="439">
        <v>121534</v>
      </c>
      <c r="E19" s="443">
        <v>103401</v>
      </c>
    </row>
    <row r="20" spans="2:5" x14ac:dyDescent="0.25">
      <c r="B20" s="431" t="s">
        <v>81</v>
      </c>
      <c r="C20" s="486">
        <v>198834</v>
      </c>
      <c r="D20" s="438">
        <v>165922</v>
      </c>
      <c r="E20" s="442">
        <v>147751</v>
      </c>
    </row>
    <row r="21" spans="2:5" x14ac:dyDescent="0.25">
      <c r="B21" s="431" t="s">
        <v>82</v>
      </c>
      <c r="C21" s="486">
        <v>184574</v>
      </c>
      <c r="D21" s="438">
        <v>147950</v>
      </c>
      <c r="E21" s="442">
        <v>135889</v>
      </c>
    </row>
    <row r="22" spans="2:5" x14ac:dyDescent="0.25">
      <c r="B22" s="431" t="s">
        <v>83</v>
      </c>
      <c r="C22" s="486">
        <v>112798</v>
      </c>
      <c r="D22" s="438">
        <v>100428</v>
      </c>
      <c r="E22" s="442">
        <v>83909</v>
      </c>
    </row>
    <row r="23" spans="2:5" x14ac:dyDescent="0.25">
      <c r="B23" s="431" t="s">
        <v>84</v>
      </c>
      <c r="C23" s="486">
        <v>184746</v>
      </c>
      <c r="D23" s="438">
        <v>217520</v>
      </c>
      <c r="E23" s="442">
        <v>170921</v>
      </c>
    </row>
    <row r="24" spans="2:5" x14ac:dyDescent="0.25">
      <c r="B24" s="432" t="s">
        <v>85</v>
      </c>
      <c r="C24" s="436">
        <v>125087</v>
      </c>
      <c r="D24" s="439">
        <v>123828</v>
      </c>
      <c r="E24" s="443">
        <v>104884</v>
      </c>
    </row>
    <row r="25" spans="2:5" x14ac:dyDescent="0.25">
      <c r="B25" s="431" t="s">
        <v>86</v>
      </c>
      <c r="C25" s="486">
        <v>57721</v>
      </c>
      <c r="D25" s="438">
        <v>48243</v>
      </c>
      <c r="E25" s="442">
        <v>45565</v>
      </c>
    </row>
    <row r="26" spans="2:5" x14ac:dyDescent="0.25">
      <c r="B26" s="431" t="s">
        <v>87</v>
      </c>
      <c r="C26" s="486">
        <v>8233</v>
      </c>
      <c r="D26" s="438">
        <v>5379</v>
      </c>
      <c r="E26" s="442">
        <v>4987</v>
      </c>
    </row>
    <row r="27" spans="2:5" x14ac:dyDescent="0.25">
      <c r="B27" s="431" t="s">
        <v>88</v>
      </c>
      <c r="C27" s="486">
        <v>5758</v>
      </c>
      <c r="D27" s="438">
        <v>2792</v>
      </c>
      <c r="E27" s="442">
        <v>2737</v>
      </c>
    </row>
    <row r="28" spans="2:5" x14ac:dyDescent="0.25">
      <c r="B28" s="431" t="s">
        <v>89</v>
      </c>
      <c r="C28" s="486">
        <v>245938</v>
      </c>
      <c r="D28" s="438">
        <v>209371</v>
      </c>
      <c r="E28" s="442">
        <v>187357</v>
      </c>
    </row>
    <row r="29" spans="2:5" x14ac:dyDescent="0.25">
      <c r="B29" s="432" t="s">
        <v>90</v>
      </c>
      <c r="C29" s="436">
        <v>311316</v>
      </c>
      <c r="D29" s="439">
        <v>262406</v>
      </c>
      <c r="E29" s="443">
        <v>240904</v>
      </c>
    </row>
    <row r="30" spans="2:5" x14ac:dyDescent="0.25">
      <c r="B30" s="431" t="s">
        <v>91</v>
      </c>
      <c r="C30" s="486">
        <v>185776</v>
      </c>
      <c r="D30" s="438">
        <v>180430</v>
      </c>
      <c r="E30" s="442">
        <v>157145</v>
      </c>
    </row>
    <row r="31" spans="2:5" x14ac:dyDescent="0.25">
      <c r="B31" s="431" t="s">
        <v>92</v>
      </c>
      <c r="C31" s="486">
        <v>327396</v>
      </c>
      <c r="D31" s="438">
        <v>224619</v>
      </c>
      <c r="E31" s="442">
        <v>214196</v>
      </c>
    </row>
    <row r="32" spans="2:5" x14ac:dyDescent="0.25">
      <c r="B32" s="431" t="s">
        <v>93</v>
      </c>
      <c r="C32" s="486">
        <v>86072</v>
      </c>
      <c r="D32" s="438">
        <v>76270</v>
      </c>
      <c r="E32" s="442">
        <v>65175</v>
      </c>
    </row>
    <row r="33" spans="2:5" x14ac:dyDescent="0.25">
      <c r="B33" s="431" t="s">
        <v>94</v>
      </c>
      <c r="C33" s="486">
        <v>82573</v>
      </c>
      <c r="D33" s="438">
        <v>67010</v>
      </c>
      <c r="E33" s="442">
        <v>61689</v>
      </c>
    </row>
    <row r="34" spans="2:5" x14ac:dyDescent="0.25">
      <c r="B34" s="432" t="s">
        <v>95</v>
      </c>
      <c r="C34" s="436">
        <v>25877</v>
      </c>
      <c r="D34" s="439">
        <v>12513</v>
      </c>
      <c r="E34" s="443">
        <v>9975</v>
      </c>
    </row>
    <row r="35" spans="2:5" x14ac:dyDescent="0.25">
      <c r="B35" s="431" t="s">
        <v>96</v>
      </c>
      <c r="C35" s="486">
        <v>16083</v>
      </c>
      <c r="D35" s="438">
        <v>18586</v>
      </c>
      <c r="E35" s="442">
        <v>14794</v>
      </c>
    </row>
    <row r="36" spans="2:5" x14ac:dyDescent="0.25">
      <c r="B36" s="431" t="s">
        <v>97</v>
      </c>
      <c r="C36" s="486">
        <v>2691</v>
      </c>
      <c r="D36" s="438">
        <v>2538</v>
      </c>
      <c r="E36" s="442">
        <v>2047</v>
      </c>
    </row>
    <row r="37" spans="2:5" x14ac:dyDescent="0.25">
      <c r="B37" s="431" t="s">
        <v>98</v>
      </c>
      <c r="C37" s="486">
        <v>61573</v>
      </c>
      <c r="D37" s="438">
        <v>48840</v>
      </c>
      <c r="E37" s="442">
        <v>39259</v>
      </c>
    </row>
    <row r="38" spans="2:5" x14ac:dyDescent="0.25">
      <c r="B38" s="431" t="s">
        <v>99</v>
      </c>
      <c r="C38" s="486">
        <v>142190</v>
      </c>
      <c r="D38" s="438">
        <v>100275</v>
      </c>
      <c r="E38" s="442">
        <v>82726</v>
      </c>
    </row>
    <row r="39" spans="2:5" x14ac:dyDescent="0.25">
      <c r="B39" s="432" t="s">
        <v>100</v>
      </c>
      <c r="C39" s="436">
        <v>93988</v>
      </c>
      <c r="D39" s="439">
        <v>120600</v>
      </c>
      <c r="E39" s="443">
        <v>82992</v>
      </c>
    </row>
    <row r="40" spans="2:5" x14ac:dyDescent="0.25">
      <c r="B40" s="431" t="s">
        <v>101</v>
      </c>
      <c r="C40" s="486">
        <v>57525</v>
      </c>
      <c r="D40" s="438">
        <v>72563</v>
      </c>
      <c r="E40" s="442">
        <v>51056</v>
      </c>
    </row>
    <row r="41" spans="2:5" x14ac:dyDescent="0.25">
      <c r="B41" s="431" t="s">
        <v>274</v>
      </c>
      <c r="C41" s="486">
        <v>11143</v>
      </c>
      <c r="D41" s="438">
        <v>4562</v>
      </c>
      <c r="E41" s="442">
        <v>4562</v>
      </c>
    </row>
    <row r="42" spans="2:5" x14ac:dyDescent="0.25">
      <c r="B42" s="431" t="s">
        <v>102</v>
      </c>
      <c r="C42" s="486">
        <v>187246</v>
      </c>
      <c r="D42" s="438">
        <v>165480</v>
      </c>
      <c r="E42" s="442">
        <v>157456</v>
      </c>
    </row>
    <row r="43" spans="2:5" x14ac:dyDescent="0.25">
      <c r="B43" s="431" t="s">
        <v>103</v>
      </c>
      <c r="C43" s="486">
        <v>157464</v>
      </c>
      <c r="D43" s="438">
        <v>84926</v>
      </c>
      <c r="E43" s="442">
        <v>57903</v>
      </c>
    </row>
    <row r="44" spans="2:5" x14ac:dyDescent="0.25">
      <c r="B44" s="432" t="s">
        <v>104</v>
      </c>
      <c r="C44" s="436">
        <v>80381</v>
      </c>
      <c r="D44" s="439">
        <v>66442</v>
      </c>
      <c r="E44" s="443">
        <v>62261</v>
      </c>
    </row>
    <row r="45" spans="2:5" x14ac:dyDescent="0.25">
      <c r="B45" s="431" t="s">
        <v>105</v>
      </c>
      <c r="C45" s="486">
        <v>151039</v>
      </c>
      <c r="D45" s="438">
        <v>111013</v>
      </c>
      <c r="E45" s="442">
        <v>89239</v>
      </c>
    </row>
    <row r="46" spans="2:5" x14ac:dyDescent="0.25">
      <c r="B46" s="431" t="s">
        <v>106</v>
      </c>
      <c r="C46" s="486">
        <v>165</v>
      </c>
      <c r="D46" s="438">
        <v>46</v>
      </c>
      <c r="E46" s="442">
        <v>46</v>
      </c>
    </row>
    <row r="47" spans="2:5" x14ac:dyDescent="0.25">
      <c r="B47" s="431" t="s">
        <v>107</v>
      </c>
      <c r="C47" s="486">
        <v>105713</v>
      </c>
      <c r="D47" s="438">
        <v>169347</v>
      </c>
      <c r="E47" s="442">
        <v>96656</v>
      </c>
    </row>
    <row r="48" spans="2:5" x14ac:dyDescent="0.25">
      <c r="B48" s="431" t="s">
        <v>108</v>
      </c>
      <c r="C48" s="486">
        <v>70563</v>
      </c>
      <c r="D48" s="438">
        <v>63846</v>
      </c>
      <c r="E48" s="442">
        <v>53033</v>
      </c>
    </row>
    <row r="49" spans="1:5" x14ac:dyDescent="0.25">
      <c r="B49" s="432" t="s">
        <v>109</v>
      </c>
      <c r="C49" s="436">
        <v>160444</v>
      </c>
      <c r="D49" s="439">
        <v>182609</v>
      </c>
      <c r="E49" s="443">
        <v>142708</v>
      </c>
    </row>
    <row r="50" spans="1:5" x14ac:dyDescent="0.25">
      <c r="B50" s="431" t="s">
        <v>110</v>
      </c>
      <c r="C50" s="486">
        <v>341198</v>
      </c>
      <c r="D50" s="438">
        <v>362312</v>
      </c>
      <c r="E50" s="442">
        <v>293279</v>
      </c>
    </row>
    <row r="51" spans="1:5" x14ac:dyDescent="0.25">
      <c r="B51" s="431" t="s">
        <v>111</v>
      </c>
      <c r="C51" s="486">
        <v>33275</v>
      </c>
      <c r="D51" s="438">
        <v>49402</v>
      </c>
      <c r="E51" s="442">
        <v>21131</v>
      </c>
    </row>
    <row r="52" spans="1:5" x14ac:dyDescent="0.25">
      <c r="B52" s="431" t="s">
        <v>112</v>
      </c>
      <c r="C52" s="486">
        <v>38469</v>
      </c>
      <c r="D52" s="438">
        <v>33099</v>
      </c>
      <c r="E52" s="442">
        <v>31428</v>
      </c>
    </row>
    <row r="53" spans="1:5" x14ac:dyDescent="0.25">
      <c r="B53" s="432" t="s">
        <v>113</v>
      </c>
      <c r="C53" s="436">
        <v>119939</v>
      </c>
      <c r="D53" s="439">
        <v>71417</v>
      </c>
      <c r="E53" s="443">
        <v>66535</v>
      </c>
    </row>
    <row r="54" spans="1:5" x14ac:dyDescent="0.25">
      <c r="B54" s="431" t="s">
        <v>114</v>
      </c>
      <c r="C54" s="486">
        <v>111850</v>
      </c>
      <c r="D54" s="438">
        <v>88364</v>
      </c>
      <c r="E54" s="442">
        <v>80816</v>
      </c>
    </row>
    <row r="55" spans="1:5" x14ac:dyDescent="0.25">
      <c r="B55" s="431" t="s">
        <v>115</v>
      </c>
      <c r="C55" s="486">
        <v>107221</v>
      </c>
      <c r="D55" s="438">
        <v>67812</v>
      </c>
      <c r="E55" s="442">
        <v>65637</v>
      </c>
    </row>
    <row r="56" spans="1:5" x14ac:dyDescent="0.25">
      <c r="B56" s="431" t="s">
        <v>116</v>
      </c>
      <c r="C56" s="486">
        <v>335710</v>
      </c>
      <c r="D56" s="438">
        <v>277070</v>
      </c>
      <c r="E56" s="442">
        <v>256082</v>
      </c>
    </row>
    <row r="57" spans="1:5" x14ac:dyDescent="0.25">
      <c r="B57" s="431" t="s">
        <v>117</v>
      </c>
      <c r="C57" s="486">
        <v>33108</v>
      </c>
      <c r="D57" s="438">
        <v>13651</v>
      </c>
      <c r="E57" s="442">
        <v>10451</v>
      </c>
    </row>
    <row r="58" spans="1:5" x14ac:dyDescent="0.25">
      <c r="B58" s="435" t="s">
        <v>275</v>
      </c>
      <c r="C58" s="437">
        <f>SUM(C5:C57)</f>
        <v>6005730</v>
      </c>
      <c r="D58" s="440">
        <f t="shared" ref="D58:E58" si="0">SUM(D5:D57)</f>
        <v>5241491</v>
      </c>
      <c r="E58" s="444">
        <f t="shared" si="0"/>
        <v>4467777</v>
      </c>
    </row>
    <row r="59" spans="1:5" ht="5.0999999999999996" customHeight="1" x14ac:dyDescent="0.25">
      <c r="C59" s="249"/>
      <c r="D59" s="249"/>
      <c r="E59" s="249"/>
    </row>
    <row r="60" spans="1:5" ht="60" customHeight="1" x14ac:dyDescent="0.25">
      <c r="A60" s="277">
        <v>1</v>
      </c>
      <c r="B60" s="573" t="s">
        <v>284</v>
      </c>
      <c r="C60" s="574"/>
      <c r="D60" s="574"/>
      <c r="E60" s="574"/>
    </row>
    <row r="61" spans="1:5" ht="39" customHeight="1" x14ac:dyDescent="0.25">
      <c r="A61" s="277">
        <v>2</v>
      </c>
      <c r="B61" s="575" t="s">
        <v>266</v>
      </c>
      <c r="C61" s="575"/>
      <c r="D61" s="575"/>
      <c r="E61" s="575"/>
    </row>
    <row r="62" spans="1:5" ht="30.75" customHeight="1" x14ac:dyDescent="0.25">
      <c r="B62" s="576" t="s">
        <v>276</v>
      </c>
      <c r="C62" s="576"/>
      <c r="D62" s="576"/>
      <c r="E62" s="576"/>
    </row>
  </sheetData>
  <mergeCells count="3">
    <mergeCell ref="B60:E60"/>
    <mergeCell ref="B61:E61"/>
    <mergeCell ref="B62:E62"/>
  </mergeCells>
  <printOptions horizontalCentered="1"/>
  <pageMargins left="0.7" right="0.7" top="0.5" bottom="0.5" header="0.3" footer="0.3"/>
  <pageSetup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3"/>
  <sheetViews>
    <sheetView zoomScaleNormal="100" zoomScaleSheetLayoutView="100" workbookViewId="0">
      <selection activeCell="J25" sqref="J25"/>
    </sheetView>
  </sheetViews>
  <sheetFormatPr defaultColWidth="15" defaultRowHeight="15" x14ac:dyDescent="0.25"/>
  <cols>
    <col min="1" max="1" width="5.5703125" style="7" bestFit="1" customWidth="1"/>
    <col min="2" max="2" width="9.85546875" style="7" bestFit="1" customWidth="1"/>
    <col min="3" max="5" width="9.7109375" style="7" bestFit="1" customWidth="1"/>
    <col min="6" max="6" width="11" style="7" bestFit="1" customWidth="1"/>
    <col min="7" max="7" width="12.140625" style="7" bestFit="1" customWidth="1"/>
    <col min="8" max="16384" width="15" style="7"/>
  </cols>
  <sheetData>
    <row r="1" spans="1:9" ht="18.75" x14ac:dyDescent="0.3">
      <c r="A1" s="496" t="s">
        <v>14</v>
      </c>
      <c r="B1" s="496"/>
      <c r="C1" s="496"/>
      <c r="D1" s="496"/>
      <c r="E1" s="496"/>
      <c r="F1" s="496"/>
      <c r="G1" s="496"/>
    </row>
    <row r="2" spans="1:9" ht="18.75" x14ac:dyDescent="0.3">
      <c r="A2" s="496" t="s">
        <v>15</v>
      </c>
      <c r="B2" s="496"/>
      <c r="C2" s="496"/>
      <c r="D2" s="496"/>
      <c r="E2" s="496"/>
      <c r="F2" s="496"/>
      <c r="G2" s="496"/>
    </row>
    <row r="3" spans="1:9" ht="18.75" x14ac:dyDescent="0.3">
      <c r="A3" s="496" t="s">
        <v>16</v>
      </c>
      <c r="B3" s="496"/>
      <c r="C3" s="496"/>
      <c r="D3" s="496"/>
      <c r="E3" s="496"/>
      <c r="F3" s="496"/>
      <c r="G3" s="496"/>
    </row>
    <row r="4" spans="1:9" ht="15.75" thickBot="1" x14ac:dyDescent="0.3">
      <c r="A4" s="124"/>
      <c r="B4" s="124"/>
      <c r="C4" s="124"/>
      <c r="D4" s="124"/>
      <c r="E4" s="124"/>
      <c r="F4" s="124"/>
      <c r="G4" s="124"/>
    </row>
    <row r="5" spans="1:9" ht="28.5" x14ac:dyDescent="0.25">
      <c r="A5" s="125"/>
      <c r="B5" s="126" t="s">
        <v>17</v>
      </c>
      <c r="C5" s="127" t="s">
        <v>18</v>
      </c>
      <c r="D5" s="127" t="s">
        <v>19</v>
      </c>
      <c r="E5" s="127" t="s">
        <v>20</v>
      </c>
      <c r="F5" s="127" t="s">
        <v>21</v>
      </c>
      <c r="G5" s="128" t="s">
        <v>22</v>
      </c>
    </row>
    <row r="6" spans="1:9" x14ac:dyDescent="0.25">
      <c r="A6" s="129">
        <v>1997</v>
      </c>
      <c r="B6" s="113">
        <v>85.983843748837899</v>
      </c>
      <c r="C6" s="113">
        <v>93.007086379880604</v>
      </c>
      <c r="D6" s="113">
        <v>96.488369111076693</v>
      </c>
      <c r="E6" s="113">
        <v>97.607523205552994</v>
      </c>
      <c r="F6" s="114">
        <v>98.249177667147606</v>
      </c>
      <c r="G6" s="115">
        <v>93.977913625719395</v>
      </c>
    </row>
    <row r="7" spans="1:9" x14ac:dyDescent="0.25">
      <c r="A7" s="130">
        <v>1998</v>
      </c>
      <c r="B7" s="109">
        <v>85.687972273868908</v>
      </c>
      <c r="C7" s="109">
        <v>93.653164477889561</v>
      </c>
      <c r="D7" s="109">
        <v>96.126433994710041</v>
      </c>
      <c r="E7" s="109">
        <v>97.373814225515332</v>
      </c>
      <c r="F7" s="108">
        <v>98.249663955037789</v>
      </c>
      <c r="G7" s="110">
        <v>94.110670122766834</v>
      </c>
    </row>
    <row r="8" spans="1:9" x14ac:dyDescent="0.25">
      <c r="A8" s="130">
        <v>1999</v>
      </c>
      <c r="B8" s="109">
        <v>85.529012816426828</v>
      </c>
      <c r="C8" s="109">
        <v>92.926360266240366</v>
      </c>
      <c r="D8" s="109">
        <v>95.984424276470733</v>
      </c>
      <c r="E8" s="109">
        <v>97.197410758288981</v>
      </c>
      <c r="F8" s="108">
        <v>98.242355038675669</v>
      </c>
      <c r="G8" s="110">
        <v>93.976579476031517</v>
      </c>
    </row>
    <row r="9" spans="1:9" x14ac:dyDescent="0.25">
      <c r="A9" s="130">
        <v>2000</v>
      </c>
      <c r="B9" s="109">
        <v>87.519850952133496</v>
      </c>
      <c r="C9" s="109">
        <v>93.290710964794187</v>
      </c>
      <c r="D9" s="109">
        <v>96.11248020168911</v>
      </c>
      <c r="E9" s="109">
        <v>97.295581461032896</v>
      </c>
      <c r="F9" s="108">
        <v>98.038581985867836</v>
      </c>
      <c r="G9" s="110">
        <v>94.51638797804695</v>
      </c>
    </row>
    <row r="10" spans="1:9" x14ac:dyDescent="0.25">
      <c r="A10" s="130">
        <v>2001</v>
      </c>
      <c r="B10" s="109">
        <v>87.592467200000002</v>
      </c>
      <c r="C10" s="109">
        <v>93.355876929999994</v>
      </c>
      <c r="D10" s="109">
        <v>95.943633199999994</v>
      </c>
      <c r="E10" s="109">
        <v>97.132400369999999</v>
      </c>
      <c r="F10" s="108">
        <v>97.812355080000003</v>
      </c>
      <c r="G10" s="110">
        <v>94.441247669999996</v>
      </c>
      <c r="I10" s="9"/>
    </row>
    <row r="11" spans="1:9" x14ac:dyDescent="0.25">
      <c r="A11" s="130">
        <v>2002</v>
      </c>
      <c r="B11" s="109">
        <v>89.149902859999997</v>
      </c>
      <c r="C11" s="109">
        <v>94.308036389999998</v>
      </c>
      <c r="D11" s="109">
        <v>96.900523660000005</v>
      </c>
      <c r="E11" s="109">
        <v>98.109896699999993</v>
      </c>
      <c r="F11" s="108">
        <v>98.780701840000006</v>
      </c>
      <c r="G11" s="110">
        <v>95.497477219999993</v>
      </c>
    </row>
    <row r="12" spans="1:9" x14ac:dyDescent="0.25">
      <c r="A12" s="130">
        <v>2003</v>
      </c>
      <c r="B12" s="109">
        <v>89.204086590000003</v>
      </c>
      <c r="C12" s="109">
        <v>94.553936289999996</v>
      </c>
      <c r="D12" s="109">
        <v>96.966262479999997</v>
      </c>
      <c r="E12" s="109">
        <v>98.064129739999998</v>
      </c>
      <c r="F12" s="108">
        <v>98.810234359999995</v>
      </c>
      <c r="G12" s="110">
        <v>95.492864760000003</v>
      </c>
    </row>
    <row r="13" spans="1:9" x14ac:dyDescent="0.25">
      <c r="A13" s="130">
        <v>2004</v>
      </c>
      <c r="B13" s="109">
        <v>87.981212366113127</v>
      </c>
      <c r="C13" s="109">
        <v>93.193732715064357</v>
      </c>
      <c r="D13" s="109">
        <v>95.290158164608812</v>
      </c>
      <c r="E13" s="109">
        <v>96.694232658735686</v>
      </c>
      <c r="F13" s="108">
        <v>97.727960480713818</v>
      </c>
      <c r="G13" s="110">
        <v>94.152717764697869</v>
      </c>
    </row>
    <row r="14" spans="1:9" x14ac:dyDescent="0.25">
      <c r="A14" s="130">
        <v>2005</v>
      </c>
      <c r="B14" s="109">
        <v>86.385056732104729</v>
      </c>
      <c r="C14" s="109">
        <v>91.211546530516401</v>
      </c>
      <c r="D14" s="109">
        <v>94.111196506274595</v>
      </c>
      <c r="E14" s="109">
        <v>95.238331509155003</v>
      </c>
      <c r="F14" s="108">
        <v>96.047586662626713</v>
      </c>
      <c r="G14" s="110">
        <v>92.522060489343076</v>
      </c>
    </row>
    <row r="15" spans="1:9" x14ac:dyDescent="0.25">
      <c r="A15" s="130">
        <v>2006</v>
      </c>
      <c r="B15" s="109">
        <v>86.269688042705567</v>
      </c>
      <c r="C15" s="109">
        <v>91.788912919600278</v>
      </c>
      <c r="D15" s="109">
        <v>94.420407357231781</v>
      </c>
      <c r="E15" s="109">
        <v>95.353658521583398</v>
      </c>
      <c r="F15" s="108">
        <v>96.524639584373489</v>
      </c>
      <c r="G15" s="110">
        <v>92.851595995286004</v>
      </c>
    </row>
    <row r="16" spans="1:9" x14ac:dyDescent="0.25">
      <c r="A16" s="130">
        <v>2007</v>
      </c>
      <c r="B16" s="109">
        <v>88.373697479917652</v>
      </c>
      <c r="C16" s="109">
        <v>94.085193575652028</v>
      </c>
      <c r="D16" s="109">
        <v>95.869712457106061</v>
      </c>
      <c r="E16" s="109">
        <v>96.836378246726355</v>
      </c>
      <c r="F16" s="108">
        <v>97.862003628903778</v>
      </c>
      <c r="G16" s="110">
        <v>94.632993357650335</v>
      </c>
    </row>
    <row r="17" spans="1:15" x14ac:dyDescent="0.25">
      <c r="A17" s="130">
        <v>2008</v>
      </c>
      <c r="B17" s="109">
        <v>89.652546602621925</v>
      </c>
      <c r="C17" s="109">
        <v>94.335444825355893</v>
      </c>
      <c r="D17" s="109">
        <v>96.208725995024324</v>
      </c>
      <c r="E17" s="109">
        <v>97.350555101313475</v>
      </c>
      <c r="F17" s="108">
        <v>98.292859178473975</v>
      </c>
      <c r="G17" s="110">
        <v>95.160597612528647</v>
      </c>
    </row>
    <row r="18" spans="1:15" x14ac:dyDescent="0.25">
      <c r="A18" s="130">
        <v>2009</v>
      </c>
      <c r="B18" s="109">
        <v>90.402265653330304</v>
      </c>
      <c r="C18" s="109">
        <v>95.150634101203437</v>
      </c>
      <c r="D18" s="109">
        <v>96.622929901914688</v>
      </c>
      <c r="E18" s="109">
        <v>97.258195255642917</v>
      </c>
      <c r="F18" s="108">
        <v>98.288196141601119</v>
      </c>
      <c r="G18" s="110">
        <v>95.589939952264558</v>
      </c>
    </row>
    <row r="19" spans="1:15" x14ac:dyDescent="0.25">
      <c r="A19" s="130">
        <v>2010</v>
      </c>
      <c r="B19" s="131">
        <v>91.9</v>
      </c>
      <c r="C19" s="131">
        <v>95.8</v>
      </c>
      <c r="D19" s="131">
        <v>96.9</v>
      </c>
      <c r="E19" s="131">
        <v>97.7</v>
      </c>
      <c r="F19" s="132">
        <v>98.6</v>
      </c>
      <c r="G19" s="133">
        <v>96.1</v>
      </c>
      <c r="H19" s="10"/>
    </row>
    <row r="20" spans="1:15" x14ac:dyDescent="0.25">
      <c r="A20" s="130">
        <v>2011</v>
      </c>
      <c r="B20" s="109">
        <v>91.5</v>
      </c>
      <c r="C20" s="109">
        <v>95.9</v>
      </c>
      <c r="D20" s="109">
        <v>96.8</v>
      </c>
      <c r="E20" s="109">
        <v>97.8</v>
      </c>
      <c r="F20" s="108">
        <v>98.3</v>
      </c>
      <c r="G20" s="110">
        <v>95.9</v>
      </c>
      <c r="H20" s="10"/>
    </row>
    <row r="21" spans="1:15" x14ac:dyDescent="0.25">
      <c r="A21" s="130">
        <v>2012</v>
      </c>
      <c r="B21" s="109">
        <v>91.994283090896118</v>
      </c>
      <c r="C21" s="109">
        <v>95.344220503804024</v>
      </c>
      <c r="D21" s="109">
        <v>96.949681316327442</v>
      </c>
      <c r="E21" s="109">
        <v>97.808260761826745</v>
      </c>
      <c r="F21" s="108">
        <v>98.256099621322363</v>
      </c>
      <c r="G21" s="110">
        <v>95.896068805007701</v>
      </c>
      <c r="H21" s="10"/>
    </row>
    <row r="22" spans="1:15" x14ac:dyDescent="0.25">
      <c r="A22" s="130">
        <v>2013</v>
      </c>
      <c r="B22" s="109">
        <v>92.61</v>
      </c>
      <c r="C22" s="109">
        <v>95.56</v>
      </c>
      <c r="D22" s="109">
        <v>97.01</v>
      </c>
      <c r="E22" s="109">
        <v>97.2</v>
      </c>
      <c r="F22" s="108">
        <v>98.26</v>
      </c>
      <c r="G22" s="110">
        <v>96.03</v>
      </c>
      <c r="H22" s="10"/>
    </row>
    <row r="23" spans="1:15" x14ac:dyDescent="0.25">
      <c r="A23" s="130">
        <v>2014</v>
      </c>
      <c r="B23" s="109">
        <v>93.1</v>
      </c>
      <c r="C23" s="109">
        <v>95.9</v>
      </c>
      <c r="D23" s="109">
        <v>96.7</v>
      </c>
      <c r="E23" s="109">
        <v>97.9</v>
      </c>
      <c r="F23" s="108">
        <v>98.2</v>
      </c>
      <c r="G23" s="110">
        <v>96.3</v>
      </c>
      <c r="H23" s="10"/>
    </row>
    <row r="24" spans="1:15" x14ac:dyDescent="0.25">
      <c r="A24" s="130">
        <v>2015</v>
      </c>
      <c r="B24" s="109">
        <v>93.2</v>
      </c>
      <c r="C24" s="109">
        <v>95.96</v>
      </c>
      <c r="D24" s="109">
        <v>97.11</v>
      </c>
      <c r="E24" s="109">
        <v>97.71</v>
      </c>
      <c r="F24" s="108">
        <v>98.06</v>
      </c>
      <c r="G24" s="110">
        <v>96.36</v>
      </c>
      <c r="H24" s="362" t="s">
        <v>12</v>
      </c>
      <c r="J24" s="11"/>
      <c r="K24" s="11"/>
      <c r="L24" s="11"/>
      <c r="M24" s="11"/>
      <c r="N24" s="11"/>
      <c r="O24" s="11"/>
    </row>
    <row r="25" spans="1:15" x14ac:dyDescent="0.25">
      <c r="A25" s="130">
        <v>2016</v>
      </c>
      <c r="B25" s="131">
        <v>93.2</v>
      </c>
      <c r="C25" s="131">
        <v>96.39</v>
      </c>
      <c r="D25" s="131">
        <v>97</v>
      </c>
      <c r="E25" s="131">
        <v>97.6</v>
      </c>
      <c r="F25" s="132">
        <v>98</v>
      </c>
      <c r="G25" s="133">
        <v>96.4</v>
      </c>
      <c r="H25" s="10"/>
      <c r="I25" s="7" t="s">
        <v>12</v>
      </c>
      <c r="J25" s="11"/>
      <c r="K25" s="11"/>
      <c r="L25" s="11"/>
      <c r="M25" s="11"/>
      <c r="N25" s="11"/>
      <c r="O25" s="11"/>
    </row>
    <row r="26" spans="1:15" x14ac:dyDescent="0.25">
      <c r="A26" s="130">
        <v>2017</v>
      </c>
      <c r="B26" s="131">
        <v>93.09</v>
      </c>
      <c r="C26" s="131">
        <v>96.01</v>
      </c>
      <c r="D26" s="131">
        <v>96.85</v>
      </c>
      <c r="E26" s="131">
        <v>97.48</v>
      </c>
      <c r="F26" s="132">
        <v>97.84</v>
      </c>
      <c r="G26" s="133">
        <v>96.31</v>
      </c>
      <c r="H26" s="10"/>
      <c r="I26" s="7" t="s">
        <v>12</v>
      </c>
      <c r="J26" s="11"/>
      <c r="K26" s="11"/>
      <c r="L26" s="11"/>
      <c r="M26" s="11"/>
      <c r="N26" s="11"/>
      <c r="O26" s="11"/>
    </row>
    <row r="27" spans="1:15" x14ac:dyDescent="0.25">
      <c r="A27" s="130">
        <v>2018</v>
      </c>
      <c r="B27" s="131">
        <v>92.9</v>
      </c>
      <c r="C27" s="131">
        <v>96.3</v>
      </c>
      <c r="D27" s="131">
        <v>97.1</v>
      </c>
      <c r="E27" s="131">
        <v>97.5</v>
      </c>
      <c r="F27" s="132">
        <v>97.6</v>
      </c>
      <c r="G27" s="133">
        <v>96.3</v>
      </c>
      <c r="H27" s="10"/>
      <c r="I27" s="7" t="s">
        <v>23</v>
      </c>
      <c r="J27" s="11"/>
      <c r="K27" s="11"/>
      <c r="L27" s="11"/>
      <c r="M27" s="11"/>
      <c r="N27" s="11"/>
      <c r="O27" s="11"/>
    </row>
    <row r="28" spans="1:15" x14ac:dyDescent="0.25">
      <c r="A28" s="130">
        <v>2019</v>
      </c>
      <c r="B28" s="131">
        <v>93.068466848</v>
      </c>
      <c r="C28" s="131">
        <v>96.128062220000004</v>
      </c>
      <c r="D28" s="131">
        <v>96.261254292999993</v>
      </c>
      <c r="E28" s="131">
        <v>97.146900127999999</v>
      </c>
      <c r="F28" s="132">
        <v>97.789048597999994</v>
      </c>
      <c r="G28" s="133">
        <v>96.207290822999994</v>
      </c>
      <c r="H28" s="10"/>
      <c r="I28" s="7" t="s">
        <v>12</v>
      </c>
      <c r="J28" s="11"/>
      <c r="K28" s="11"/>
      <c r="L28" s="11"/>
      <c r="M28" s="11"/>
      <c r="N28" s="11"/>
      <c r="O28" s="11"/>
    </row>
    <row r="29" spans="1:15" x14ac:dyDescent="0.25">
      <c r="A29" s="130">
        <v>2020</v>
      </c>
      <c r="B29" s="131">
        <v>94.227003740904053</v>
      </c>
      <c r="C29" s="131">
        <v>96.538681658263741</v>
      </c>
      <c r="D29" s="131">
        <v>97.463204690759525</v>
      </c>
      <c r="E29" s="131">
        <v>97.681264771780363</v>
      </c>
      <c r="F29" s="132">
        <v>98.231809406554788</v>
      </c>
      <c r="G29" s="133">
        <v>96.988477590920269</v>
      </c>
      <c r="H29" s="10"/>
      <c r="J29" s="11"/>
      <c r="K29" s="11"/>
      <c r="L29" s="11"/>
      <c r="M29" s="11"/>
      <c r="N29" s="11"/>
      <c r="O29" s="11"/>
    </row>
    <row r="30" spans="1:15" ht="15.75" thickBot="1" x14ac:dyDescent="0.3">
      <c r="A30" s="134">
        <v>2021</v>
      </c>
      <c r="B30" s="135">
        <v>94.930182471854579</v>
      </c>
      <c r="C30" s="135">
        <v>97.041908916976951</v>
      </c>
      <c r="D30" s="135">
        <v>97.349168821851677</v>
      </c>
      <c r="E30" s="135">
        <v>97.692727802796128</v>
      </c>
      <c r="F30" s="136">
        <v>98.19995269005193</v>
      </c>
      <c r="G30" s="137">
        <v>97.141237511300318</v>
      </c>
      <c r="H30" s="10"/>
      <c r="J30" s="11"/>
      <c r="K30" s="11"/>
      <c r="L30" s="11"/>
      <c r="M30" s="11"/>
      <c r="N30" s="11"/>
      <c r="O30" s="11"/>
    </row>
    <row r="31" spans="1:15" x14ac:dyDescent="0.25">
      <c r="A31" s="332"/>
      <c r="B31" s="131"/>
      <c r="C31" s="131"/>
      <c r="D31" s="131"/>
      <c r="E31" s="131"/>
      <c r="F31" s="131"/>
      <c r="G31" s="131"/>
      <c r="H31" s="10"/>
      <c r="J31" s="11"/>
      <c r="K31" s="11"/>
      <c r="L31" s="11"/>
      <c r="M31" s="11"/>
      <c r="N31" s="11"/>
      <c r="O31" s="11"/>
    </row>
    <row r="32" spans="1:15" ht="50.25" customHeight="1" x14ac:dyDescent="0.25">
      <c r="A32" s="498" t="s">
        <v>24</v>
      </c>
      <c r="B32" s="498"/>
      <c r="C32" s="498"/>
      <c r="D32" s="498"/>
      <c r="E32" s="498"/>
      <c r="F32" s="498"/>
      <c r="G32" s="498"/>
    </row>
    <row r="33" spans="1:7" x14ac:dyDescent="0.25">
      <c r="A33" s="497" t="s">
        <v>25</v>
      </c>
      <c r="B33" s="497"/>
      <c r="C33" s="497"/>
      <c r="D33" s="497"/>
      <c r="E33" s="497"/>
      <c r="F33" s="497"/>
      <c r="G33" s="497"/>
    </row>
  </sheetData>
  <mergeCells count="5">
    <mergeCell ref="A1:G1"/>
    <mergeCell ref="A2:G2"/>
    <mergeCell ref="A33:G33"/>
    <mergeCell ref="A3:G3"/>
    <mergeCell ref="A32:G32"/>
  </mergeCells>
  <printOptions horizontalCentered="1"/>
  <pageMargins left="0.7" right="0.7" top="0.75" bottom="0.75" header="0.3" footer="0.3"/>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3"/>
  <sheetViews>
    <sheetView zoomScaleNormal="100" zoomScaleSheetLayoutView="100" workbookViewId="0">
      <selection activeCell="I20" sqref="I20"/>
    </sheetView>
  </sheetViews>
  <sheetFormatPr defaultColWidth="9.140625" defaultRowHeight="12.75" x14ac:dyDescent="0.2"/>
  <cols>
    <col min="1" max="5" width="12.5703125" style="6" customWidth="1"/>
    <col min="6" max="16384" width="9.140625" style="6"/>
  </cols>
  <sheetData>
    <row r="1" spans="1:5" ht="18.75" x14ac:dyDescent="0.3">
      <c r="A1" s="496" t="s">
        <v>26</v>
      </c>
      <c r="B1" s="496"/>
      <c r="C1" s="496"/>
      <c r="D1" s="496"/>
      <c r="E1" s="496"/>
    </row>
    <row r="2" spans="1:5" ht="18.75" x14ac:dyDescent="0.3">
      <c r="A2" s="496" t="s">
        <v>27</v>
      </c>
      <c r="B2" s="496"/>
      <c r="C2" s="496"/>
      <c r="D2" s="496"/>
      <c r="E2" s="496"/>
    </row>
    <row r="3" spans="1:5" ht="19.5" thickBot="1" x14ac:dyDescent="0.35">
      <c r="A3" s="138"/>
      <c r="B3" s="138"/>
      <c r="C3" s="138"/>
      <c r="D3" s="138"/>
      <c r="E3" s="138"/>
    </row>
    <row r="4" spans="1:5" ht="15" thickBot="1" x14ac:dyDescent="0.25">
      <c r="A4" s="139">
        <v>1984</v>
      </c>
      <c r="B4" s="140">
        <v>10000</v>
      </c>
      <c r="C4" s="141">
        <v>20000</v>
      </c>
      <c r="D4" s="141">
        <v>30000</v>
      </c>
      <c r="E4" s="142">
        <v>40000</v>
      </c>
    </row>
    <row r="5" spans="1:5" ht="15" x14ac:dyDescent="0.25">
      <c r="A5" s="130">
        <v>1997</v>
      </c>
      <c r="B5" s="143">
        <v>15595</v>
      </c>
      <c r="C5" s="143">
        <v>31190</v>
      </c>
      <c r="D5" s="143">
        <v>46785</v>
      </c>
      <c r="E5" s="380">
        <v>62380</v>
      </c>
    </row>
    <row r="6" spans="1:5" ht="15" x14ac:dyDescent="0.25">
      <c r="A6" s="130">
        <v>1998</v>
      </c>
      <c r="B6" s="143">
        <v>15809</v>
      </c>
      <c r="C6" s="143">
        <v>31618</v>
      </c>
      <c r="D6" s="143">
        <v>47427</v>
      </c>
      <c r="E6" s="380">
        <v>63236</v>
      </c>
    </row>
    <row r="7" spans="1:5" ht="15" x14ac:dyDescent="0.25">
      <c r="A7" s="130">
        <v>1999</v>
      </c>
      <c r="B7" s="143">
        <v>16082</v>
      </c>
      <c r="C7" s="143">
        <v>32164</v>
      </c>
      <c r="D7" s="143">
        <v>48246</v>
      </c>
      <c r="E7" s="380">
        <v>64328</v>
      </c>
    </row>
    <row r="8" spans="1:5" ht="15" x14ac:dyDescent="0.25">
      <c r="A8" s="130">
        <v>2000</v>
      </c>
      <c r="B8" s="143">
        <v>16686</v>
      </c>
      <c r="C8" s="143">
        <v>33372</v>
      </c>
      <c r="D8" s="143">
        <v>50058</v>
      </c>
      <c r="E8" s="380">
        <v>66744</v>
      </c>
    </row>
    <row r="9" spans="1:5" ht="15" x14ac:dyDescent="0.25">
      <c r="A9" s="130">
        <v>2001</v>
      </c>
      <c r="B9" s="143">
        <v>17173</v>
      </c>
      <c r="C9" s="143">
        <v>34346</v>
      </c>
      <c r="D9" s="143">
        <v>51519</v>
      </c>
      <c r="E9" s="380">
        <v>68692</v>
      </c>
    </row>
    <row r="10" spans="1:5" ht="15" x14ac:dyDescent="0.25">
      <c r="A10" s="130">
        <v>2002</v>
      </c>
      <c r="B10" s="143">
        <v>17427</v>
      </c>
      <c r="C10" s="143">
        <v>34854</v>
      </c>
      <c r="D10" s="143">
        <v>52281</v>
      </c>
      <c r="E10" s="380">
        <v>69708</v>
      </c>
    </row>
    <row r="11" spans="1:5" ht="15" x14ac:dyDescent="0.25">
      <c r="A11" s="130">
        <v>2003</v>
      </c>
      <c r="B11" s="143">
        <v>17953</v>
      </c>
      <c r="C11" s="143">
        <v>35906</v>
      </c>
      <c r="D11" s="143">
        <v>53859</v>
      </c>
      <c r="E11" s="380">
        <v>71812</v>
      </c>
    </row>
    <row r="12" spans="1:5" ht="15" x14ac:dyDescent="0.25">
      <c r="A12" s="130">
        <v>2004</v>
      </c>
      <c r="B12" s="143">
        <v>18265</v>
      </c>
      <c r="C12" s="143">
        <v>36530</v>
      </c>
      <c r="D12" s="143">
        <v>54795</v>
      </c>
      <c r="E12" s="380">
        <v>73060</v>
      </c>
    </row>
    <row r="13" spans="1:5" ht="15" x14ac:dyDescent="0.25">
      <c r="A13" s="130">
        <v>2005</v>
      </c>
      <c r="B13" s="143">
        <v>18840</v>
      </c>
      <c r="C13" s="143">
        <v>37680</v>
      </c>
      <c r="D13" s="143">
        <v>56520</v>
      </c>
      <c r="E13" s="380">
        <v>75360</v>
      </c>
    </row>
    <row r="14" spans="1:5" ht="15" x14ac:dyDescent="0.25">
      <c r="A14" s="130">
        <v>2006</v>
      </c>
      <c r="B14" s="143">
        <v>19474</v>
      </c>
      <c r="C14" s="143">
        <v>38948</v>
      </c>
      <c r="D14" s="143">
        <v>58422</v>
      </c>
      <c r="E14" s="380">
        <v>77896</v>
      </c>
    </row>
    <row r="15" spans="1:5" ht="15" x14ac:dyDescent="0.25">
      <c r="A15" s="130">
        <v>2007</v>
      </c>
      <c r="B15" s="143">
        <v>20015</v>
      </c>
      <c r="C15" s="143">
        <v>40030</v>
      </c>
      <c r="D15" s="143">
        <v>60045</v>
      </c>
      <c r="E15" s="380">
        <v>80060</v>
      </c>
    </row>
    <row r="16" spans="1:5" ht="15" x14ac:dyDescent="0.25">
      <c r="A16" s="130">
        <v>2008</v>
      </c>
      <c r="B16" s="143">
        <v>20812</v>
      </c>
      <c r="C16" s="143">
        <v>41624</v>
      </c>
      <c r="D16" s="143">
        <v>62436</v>
      </c>
      <c r="E16" s="380">
        <v>83248</v>
      </c>
    </row>
    <row r="17" spans="1:8" ht="15" x14ac:dyDescent="0.25">
      <c r="A17" s="130">
        <v>2009</v>
      </c>
      <c r="B17" s="143">
        <v>20732</v>
      </c>
      <c r="C17" s="143">
        <v>41464</v>
      </c>
      <c r="D17" s="143">
        <v>62196</v>
      </c>
      <c r="E17" s="380">
        <v>82928</v>
      </c>
    </row>
    <row r="18" spans="1:8" ht="15" x14ac:dyDescent="0.25">
      <c r="A18" s="130">
        <v>2010</v>
      </c>
      <c r="B18" s="143">
        <v>21212</v>
      </c>
      <c r="C18" s="143">
        <v>42423</v>
      </c>
      <c r="D18" s="143">
        <v>63635</v>
      </c>
      <c r="E18" s="380">
        <v>84846</v>
      </c>
    </row>
    <row r="19" spans="1:8" ht="15" x14ac:dyDescent="0.25">
      <c r="A19" s="130">
        <v>2011</v>
      </c>
      <c r="B19" s="143">
        <v>21780</v>
      </c>
      <c r="C19" s="143">
        <v>43561</v>
      </c>
      <c r="D19" s="143">
        <v>65341</v>
      </c>
      <c r="E19" s="380">
        <v>87122</v>
      </c>
    </row>
    <row r="20" spans="1:8" ht="15" x14ac:dyDescent="0.25">
      <c r="A20" s="130">
        <v>2012</v>
      </c>
      <c r="B20" s="144">
        <v>22357.894736842107</v>
      </c>
      <c r="C20" s="144">
        <v>44715.789473684214</v>
      </c>
      <c r="D20" s="144">
        <v>67073.68421052632</v>
      </c>
      <c r="E20" s="381">
        <v>89431.578947368427</v>
      </c>
    </row>
    <row r="21" spans="1:8" ht="15" x14ac:dyDescent="0.25">
      <c r="A21" s="130">
        <v>2013</v>
      </c>
      <c r="B21" s="144">
        <v>22687.426900584793</v>
      </c>
      <c r="C21" s="144">
        <v>45374.853801169585</v>
      </c>
      <c r="D21" s="144">
        <v>68062.280701754382</v>
      </c>
      <c r="E21" s="381">
        <v>90749.707602339171</v>
      </c>
    </row>
    <row r="22" spans="1:8" ht="15" x14ac:dyDescent="0.25">
      <c r="A22" s="130">
        <v>2014</v>
      </c>
      <c r="B22" s="144">
        <v>23030.506822612086</v>
      </c>
      <c r="C22" s="144">
        <v>46061.013645224171</v>
      </c>
      <c r="D22" s="144">
        <v>69091.520467836264</v>
      </c>
      <c r="E22" s="381">
        <v>92122.027290448343</v>
      </c>
    </row>
    <row r="23" spans="1:8" ht="15" x14ac:dyDescent="0.25">
      <c r="A23" s="130">
        <v>2015</v>
      </c>
      <c r="B23" s="144">
        <v>23013.5477582846</v>
      </c>
      <c r="C23" s="144">
        <v>46027.095516569199</v>
      </c>
      <c r="D23" s="144">
        <v>69040.643274853806</v>
      </c>
      <c r="E23" s="381">
        <v>92054.191033138399</v>
      </c>
    </row>
    <row r="24" spans="1:8" ht="15" x14ac:dyDescent="0.25">
      <c r="A24" s="130">
        <v>2016</v>
      </c>
      <c r="B24" s="144">
        <v>23209.746588693961</v>
      </c>
      <c r="C24" s="144">
        <v>46419.493177387922</v>
      </c>
      <c r="D24" s="144">
        <v>69629.239766081882</v>
      </c>
      <c r="E24" s="381">
        <v>92838.986354775843</v>
      </c>
    </row>
    <row r="25" spans="1:8" ht="15" x14ac:dyDescent="0.25">
      <c r="A25" s="130">
        <v>2017</v>
      </c>
      <c r="B25" s="144">
        <v>23762.280701754386</v>
      </c>
      <c r="C25" s="144">
        <v>47524.561403508771</v>
      </c>
      <c r="D25" s="144">
        <v>71286.84210526316</v>
      </c>
      <c r="E25" s="381">
        <v>95049.122807017542</v>
      </c>
    </row>
    <row r="26" spans="1:8" ht="15" x14ac:dyDescent="0.25">
      <c r="A26" s="130">
        <v>2018</v>
      </c>
      <c r="B26" s="144">
        <v>24323.001949317739</v>
      </c>
      <c r="C26" s="144">
        <v>48646.003898635478</v>
      </c>
      <c r="D26" s="144">
        <v>72969.005847953216</v>
      </c>
      <c r="E26" s="381">
        <v>97292.007797270955</v>
      </c>
    </row>
    <row r="27" spans="1:8" ht="15" x14ac:dyDescent="0.25">
      <c r="A27" s="130">
        <v>2019</v>
      </c>
      <c r="B27" s="144">
        <v>24776</v>
      </c>
      <c r="C27" s="144">
        <v>49552</v>
      </c>
      <c r="D27" s="144">
        <v>74328</v>
      </c>
      <c r="E27" s="381">
        <v>99104</v>
      </c>
    </row>
    <row r="28" spans="1:8" ht="15" x14ac:dyDescent="0.25">
      <c r="A28" s="130">
        <v>2020</v>
      </c>
      <c r="B28" s="144">
        <v>25157.407407407409</v>
      </c>
      <c r="C28" s="144">
        <v>50314.814814814818</v>
      </c>
      <c r="D28" s="144">
        <v>75472.222222222234</v>
      </c>
      <c r="E28" s="381">
        <v>100629.62962962964</v>
      </c>
    </row>
    <row r="29" spans="1:8" ht="15.75" thickBot="1" x14ac:dyDescent="0.3">
      <c r="A29" s="134">
        <v>2021</v>
      </c>
      <c r="B29" s="145">
        <f>(B4*264.877)/102.6</f>
        <v>25816.471734892788</v>
      </c>
      <c r="C29" s="145">
        <f>(C4*264.877)/102.6</f>
        <v>51632.943469785576</v>
      </c>
      <c r="D29" s="145">
        <f>(D4*264.877)/102.6</f>
        <v>77449.415204678371</v>
      </c>
      <c r="E29" s="382">
        <f>(E4*264.877)/102.6</f>
        <v>103265.88693957115</v>
      </c>
      <c r="F29" s="361"/>
      <c r="G29" s="361" t="s">
        <v>12</v>
      </c>
      <c r="H29" s="361" t="s">
        <v>12</v>
      </c>
    </row>
    <row r="30" spans="1:8" x14ac:dyDescent="0.2">
      <c r="A30" s="146"/>
      <c r="B30" s="147"/>
      <c r="C30" s="147"/>
      <c r="D30" s="147"/>
      <c r="E30" s="147"/>
    </row>
    <row r="31" spans="1:8" ht="43.5" customHeight="1" x14ac:dyDescent="0.2">
      <c r="A31" s="499" t="s">
        <v>28</v>
      </c>
      <c r="B31" s="499"/>
      <c r="C31" s="499"/>
      <c r="D31" s="499"/>
      <c r="E31" s="499"/>
    </row>
    <row r="32" spans="1:8" x14ac:dyDescent="0.2">
      <c r="A32" s="15"/>
      <c r="B32" s="15"/>
      <c r="C32" s="15"/>
      <c r="D32" s="15"/>
      <c r="E32" s="15"/>
    </row>
    <row r="33" spans="1:5" x14ac:dyDescent="0.2">
      <c r="A33" s="15"/>
      <c r="B33" s="15"/>
      <c r="C33" s="15"/>
      <c r="D33" s="15"/>
      <c r="E33" s="15"/>
    </row>
  </sheetData>
  <mergeCells count="3">
    <mergeCell ref="A1:E1"/>
    <mergeCell ref="A2:E2"/>
    <mergeCell ref="A31:E31"/>
  </mergeCells>
  <printOptions horizontalCentered="1"/>
  <pageMargins left="0.7" right="0.7" top="0.75" bottom="0.75" header="0.3" footer="0.3"/>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57"/>
  <sheetViews>
    <sheetView zoomScaleNormal="100" zoomScaleSheetLayoutView="100" workbookViewId="0"/>
  </sheetViews>
  <sheetFormatPr defaultColWidth="21.7109375" defaultRowHeight="15" x14ac:dyDescent="0.2"/>
  <cols>
    <col min="1" max="1" width="2.7109375" style="16" customWidth="1"/>
    <col min="2" max="2" width="10.5703125" style="16" customWidth="1"/>
    <col min="3" max="4" width="31.85546875" style="16" customWidth="1"/>
    <col min="5" max="16384" width="21.7109375" style="16"/>
  </cols>
  <sheetData>
    <row r="1" spans="2:5" ht="18.75" x14ac:dyDescent="0.2">
      <c r="B1" s="502" t="s">
        <v>29</v>
      </c>
      <c r="C1" s="502"/>
      <c r="D1" s="502"/>
      <c r="E1" s="49"/>
    </row>
    <row r="2" spans="2:5" ht="18.75" x14ac:dyDescent="0.2">
      <c r="B2" s="502" t="s">
        <v>30</v>
      </c>
      <c r="C2" s="502"/>
      <c r="D2" s="502"/>
      <c r="E2" s="49"/>
    </row>
    <row r="3" spans="2:5" ht="19.5" thickBot="1" x14ac:dyDescent="0.25">
      <c r="B3" s="148"/>
      <c r="C3" s="148"/>
      <c r="D3" s="148"/>
      <c r="E3" s="49"/>
    </row>
    <row r="4" spans="2:5" x14ac:dyDescent="0.2">
      <c r="B4" s="503"/>
      <c r="C4" s="505" t="s">
        <v>31</v>
      </c>
      <c r="D4" s="507" t="s">
        <v>32</v>
      </c>
    </row>
    <row r="5" spans="2:5" x14ac:dyDescent="0.2">
      <c r="B5" s="504"/>
      <c r="C5" s="506"/>
      <c r="D5" s="508"/>
    </row>
    <row r="6" spans="2:5" ht="15.75" thickBot="1" x14ac:dyDescent="0.25">
      <c r="B6" s="504"/>
      <c r="C6" s="506"/>
      <c r="D6" s="508"/>
    </row>
    <row r="7" spans="2:5" x14ac:dyDescent="0.2">
      <c r="B7" s="149">
        <v>1920</v>
      </c>
      <c r="C7" s="150">
        <v>35</v>
      </c>
      <c r="D7" s="151"/>
      <c r="E7" s="18"/>
    </row>
    <row r="8" spans="2:5" x14ac:dyDescent="0.2">
      <c r="B8" s="152">
        <v>1930</v>
      </c>
      <c r="C8" s="153">
        <v>40.9</v>
      </c>
      <c r="D8" s="154"/>
      <c r="E8" s="18"/>
    </row>
    <row r="9" spans="2:5" x14ac:dyDescent="0.2">
      <c r="B9" s="152">
        <v>1940</v>
      </c>
      <c r="C9" s="153">
        <v>36.9</v>
      </c>
      <c r="D9" s="154"/>
      <c r="E9" s="18"/>
    </row>
    <row r="10" spans="2:5" x14ac:dyDescent="0.2">
      <c r="B10" s="152">
        <v>1950</v>
      </c>
      <c r="C10" s="153">
        <v>61.8</v>
      </c>
      <c r="D10" s="154"/>
      <c r="E10" s="18"/>
    </row>
    <row r="11" spans="2:5" x14ac:dyDescent="0.2">
      <c r="B11" s="152">
        <v>1960</v>
      </c>
      <c r="C11" s="153">
        <v>78.3</v>
      </c>
      <c r="D11" s="154"/>
      <c r="E11" s="18"/>
    </row>
    <row r="12" spans="2:5" x14ac:dyDescent="0.2">
      <c r="B12" s="152">
        <v>1970</v>
      </c>
      <c r="C12" s="153">
        <v>90.5</v>
      </c>
      <c r="D12" s="154"/>
      <c r="E12" s="18"/>
    </row>
    <row r="13" spans="2:5" x14ac:dyDescent="0.2">
      <c r="B13" s="152">
        <v>1980</v>
      </c>
      <c r="C13" s="153">
        <v>92.9</v>
      </c>
      <c r="D13" s="154"/>
      <c r="E13" s="18"/>
    </row>
    <row r="14" spans="2:5" x14ac:dyDescent="0.2">
      <c r="B14" s="152">
        <v>1990</v>
      </c>
      <c r="C14" s="153">
        <v>94.8</v>
      </c>
      <c r="D14" s="154">
        <v>93.3</v>
      </c>
      <c r="E14" s="18"/>
    </row>
    <row r="15" spans="2:5" x14ac:dyDescent="0.2">
      <c r="B15" s="152">
        <v>2000</v>
      </c>
      <c r="C15" s="153">
        <v>97.6</v>
      </c>
      <c r="D15" s="154">
        <v>94.4</v>
      </c>
      <c r="E15" s="18"/>
    </row>
    <row r="16" spans="2:5" x14ac:dyDescent="0.2">
      <c r="B16" s="152">
        <v>2001</v>
      </c>
      <c r="C16" s="153">
        <v>96.9</v>
      </c>
      <c r="D16" s="154">
        <v>94.9</v>
      </c>
      <c r="E16" s="18"/>
    </row>
    <row r="17" spans="2:5" x14ac:dyDescent="0.2">
      <c r="B17" s="152">
        <v>2002</v>
      </c>
      <c r="C17" s="153">
        <v>96.6</v>
      </c>
      <c r="D17" s="154">
        <v>95.3</v>
      </c>
      <c r="E17" s="18"/>
    </row>
    <row r="18" spans="2:5" x14ac:dyDescent="0.2">
      <c r="B18" s="152">
        <v>2003</v>
      </c>
      <c r="C18" s="153">
        <v>96.2</v>
      </c>
      <c r="D18" s="154">
        <v>95.1</v>
      </c>
      <c r="E18" s="18"/>
    </row>
    <row r="19" spans="2:5" x14ac:dyDescent="0.2">
      <c r="B19" s="152">
        <v>2004</v>
      </c>
      <c r="C19" s="153">
        <v>95.7</v>
      </c>
      <c r="D19" s="154">
        <v>93.8</v>
      </c>
      <c r="E19" s="18"/>
    </row>
    <row r="20" spans="2:5" x14ac:dyDescent="0.2">
      <c r="B20" s="152">
        <v>2005</v>
      </c>
      <c r="C20" s="153">
        <v>94.8</v>
      </c>
      <c r="D20" s="154">
        <v>93.1</v>
      </c>
      <c r="E20" s="18"/>
    </row>
    <row r="21" spans="2:5" x14ac:dyDescent="0.2">
      <c r="B21" s="152">
        <v>2006</v>
      </c>
      <c r="C21" s="153">
        <v>94.1</v>
      </c>
      <c r="D21" s="154">
        <v>93.6</v>
      </c>
      <c r="E21" s="18"/>
    </row>
    <row r="22" spans="2:5" x14ac:dyDescent="0.2">
      <c r="B22" s="152">
        <v>2007</v>
      </c>
      <c r="C22" s="153">
        <v>94.6</v>
      </c>
      <c r="D22" s="154">
        <v>94.8</v>
      </c>
      <c r="E22" s="18"/>
    </row>
    <row r="23" spans="2:5" ht="18" x14ac:dyDescent="0.2">
      <c r="B23" s="155" t="s">
        <v>33</v>
      </c>
      <c r="C23" s="153">
        <v>98.2</v>
      </c>
      <c r="D23" s="154">
        <v>95.2</v>
      </c>
      <c r="E23" s="18"/>
    </row>
    <row r="24" spans="2:5" x14ac:dyDescent="0.2">
      <c r="B24" s="152">
        <v>2009</v>
      </c>
      <c r="C24" s="153">
        <v>97.7</v>
      </c>
      <c r="D24" s="154">
        <v>95.7</v>
      </c>
      <c r="E24" s="20"/>
    </row>
    <row r="25" spans="2:5" x14ac:dyDescent="0.2">
      <c r="B25" s="152">
        <v>2010</v>
      </c>
      <c r="C25" s="153">
        <v>97.5</v>
      </c>
      <c r="D25" s="154">
        <v>95.8</v>
      </c>
      <c r="E25" s="18"/>
    </row>
    <row r="26" spans="2:5" x14ac:dyDescent="0.2">
      <c r="B26" s="152">
        <v>2011</v>
      </c>
      <c r="C26" s="153">
        <f>100-2.6</f>
        <v>97.4</v>
      </c>
      <c r="D26" s="154">
        <v>95.7</v>
      </c>
      <c r="E26" s="18"/>
    </row>
    <row r="27" spans="2:5" x14ac:dyDescent="0.2">
      <c r="B27" s="152">
        <v>2012</v>
      </c>
      <c r="C27" s="153">
        <v>97.4</v>
      </c>
      <c r="D27" s="154">
        <v>95.9</v>
      </c>
      <c r="E27" s="18"/>
    </row>
    <row r="28" spans="2:5" x14ac:dyDescent="0.2">
      <c r="B28" s="152">
        <v>2013</v>
      </c>
      <c r="C28" s="153">
        <v>97.7</v>
      </c>
      <c r="D28" s="154">
        <v>95.9</v>
      </c>
      <c r="E28" s="18"/>
    </row>
    <row r="29" spans="2:5" x14ac:dyDescent="0.2">
      <c r="B29" s="152">
        <v>2014</v>
      </c>
      <c r="C29" s="153">
        <v>97.6</v>
      </c>
      <c r="D29" s="154">
        <v>96.1</v>
      </c>
      <c r="E29" s="18"/>
    </row>
    <row r="30" spans="2:5" x14ac:dyDescent="0.2">
      <c r="B30" s="156">
        <v>2015</v>
      </c>
      <c r="C30" s="153">
        <v>97.4</v>
      </c>
      <c r="D30" s="154">
        <v>96.3</v>
      </c>
    </row>
    <row r="31" spans="2:5" x14ac:dyDescent="0.2">
      <c r="B31" s="156">
        <v>2016</v>
      </c>
      <c r="C31" s="97">
        <v>97</v>
      </c>
      <c r="D31" s="154">
        <v>96.4</v>
      </c>
    </row>
    <row r="32" spans="2:5" x14ac:dyDescent="0.2">
      <c r="B32" s="156">
        <v>2017</v>
      </c>
      <c r="C32" s="97">
        <v>98.5</v>
      </c>
      <c r="D32" s="154">
        <v>96.1</v>
      </c>
    </row>
    <row r="33" spans="2:8" x14ac:dyDescent="0.2">
      <c r="B33" s="156">
        <v>2018</v>
      </c>
      <c r="C33" s="97">
        <v>98.5</v>
      </c>
      <c r="D33" s="154">
        <v>96.1</v>
      </c>
    </row>
    <row r="34" spans="2:8" x14ac:dyDescent="0.2">
      <c r="B34" s="156">
        <v>2019</v>
      </c>
      <c r="C34" s="97">
        <v>99</v>
      </c>
      <c r="D34" s="154">
        <v>96.1</v>
      </c>
    </row>
    <row r="35" spans="2:8" ht="18" x14ac:dyDescent="0.2">
      <c r="B35" s="156">
        <v>2020</v>
      </c>
      <c r="C35" s="97" t="s">
        <v>34</v>
      </c>
      <c r="D35" s="154">
        <v>97.4</v>
      </c>
    </row>
    <row r="36" spans="2:8" ht="18.75" thickBot="1" x14ac:dyDescent="0.25">
      <c r="B36" s="157">
        <v>2021</v>
      </c>
      <c r="C36" s="158" t="s">
        <v>35</v>
      </c>
      <c r="D36" s="159">
        <v>97.3</v>
      </c>
    </row>
    <row r="37" spans="2:8" x14ac:dyDescent="0.2">
      <c r="B37" s="160"/>
      <c r="C37" s="161"/>
      <c r="D37" s="162"/>
    </row>
    <row r="38" spans="2:8" x14ac:dyDescent="0.2">
      <c r="B38" s="21"/>
      <c r="C38" s="21"/>
      <c r="D38" s="21"/>
      <c r="E38" s="21"/>
      <c r="F38" s="21"/>
      <c r="G38" s="21"/>
      <c r="H38" s="21"/>
    </row>
    <row r="39" spans="2:8" x14ac:dyDescent="0.2">
      <c r="B39" s="21"/>
      <c r="C39" s="21"/>
      <c r="D39" s="21"/>
      <c r="E39" s="21"/>
      <c r="F39" s="21"/>
      <c r="G39" s="21"/>
      <c r="H39" s="21"/>
    </row>
    <row r="40" spans="2:8" x14ac:dyDescent="0.2">
      <c r="B40" s="21"/>
      <c r="C40" s="21"/>
      <c r="D40" s="21"/>
      <c r="E40" s="21"/>
      <c r="F40" s="21"/>
      <c r="G40" s="21"/>
      <c r="H40" s="21"/>
    </row>
    <row r="41" spans="2:8" x14ac:dyDescent="0.2">
      <c r="B41" s="21"/>
      <c r="C41" s="21"/>
      <c r="D41" s="21"/>
    </row>
    <row r="42" spans="2:8" x14ac:dyDescent="0.2">
      <c r="C42" s="17"/>
      <c r="D42" s="17"/>
    </row>
    <row r="43" spans="2:8" x14ac:dyDescent="0.2">
      <c r="C43" s="17"/>
      <c r="D43" s="17"/>
    </row>
    <row r="44" spans="2:8" x14ac:dyDescent="0.2">
      <c r="C44" s="17"/>
      <c r="D44" s="17"/>
    </row>
    <row r="45" spans="2:8" x14ac:dyDescent="0.2">
      <c r="C45" s="17"/>
      <c r="D45" s="17"/>
    </row>
    <row r="46" spans="2:8" x14ac:dyDescent="0.2">
      <c r="C46" s="17"/>
      <c r="D46" s="17"/>
    </row>
    <row r="47" spans="2:8" x14ac:dyDescent="0.2">
      <c r="C47" s="17"/>
      <c r="D47" s="17"/>
    </row>
    <row r="48" spans="2:8" x14ac:dyDescent="0.2">
      <c r="C48" s="17"/>
      <c r="D48" s="17"/>
    </row>
    <row r="49" spans="2:4" x14ac:dyDescent="0.2">
      <c r="C49" s="17"/>
      <c r="D49" s="17"/>
    </row>
    <row r="50" spans="2:4" x14ac:dyDescent="0.2">
      <c r="C50" s="17"/>
      <c r="D50" s="17"/>
    </row>
    <row r="53" spans="2:4" x14ac:dyDescent="0.2">
      <c r="D53" s="17"/>
    </row>
    <row r="54" spans="2:4" x14ac:dyDescent="0.2">
      <c r="D54" s="17"/>
    </row>
    <row r="55" spans="2:4" x14ac:dyDescent="0.2">
      <c r="B55" s="22"/>
      <c r="C55" s="17"/>
      <c r="D55" s="17"/>
    </row>
    <row r="56" spans="2:4" x14ac:dyDescent="0.2">
      <c r="B56" s="22"/>
      <c r="C56" s="17"/>
      <c r="D56" s="17"/>
    </row>
    <row r="57" spans="2:4" x14ac:dyDescent="0.2">
      <c r="B57" s="500"/>
      <c r="C57" s="501"/>
      <c r="D57" s="501"/>
    </row>
  </sheetData>
  <mergeCells count="6">
    <mergeCell ref="B57:D57"/>
    <mergeCell ref="B1:D1"/>
    <mergeCell ref="B2:D2"/>
    <mergeCell ref="B4:B6"/>
    <mergeCell ref="C4:C6"/>
    <mergeCell ref="D4:D6"/>
  </mergeCells>
  <printOptions horizontalCentered="1"/>
  <pageMargins left="0.7" right="0.7" top="0.75" bottom="0.75" header="0.3" footer="0.3"/>
  <pageSetup orientation="portrait" r:id="rId1"/>
  <headerFooter alignWithMargins="0"/>
  <ignoredErrors>
    <ignoredError sqref="B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6"/>
  <sheetViews>
    <sheetView zoomScale="160" zoomScaleNormal="160" workbookViewId="0">
      <selection activeCell="B10" sqref="B10"/>
    </sheetView>
  </sheetViews>
  <sheetFormatPr defaultRowHeight="12.75" x14ac:dyDescent="0.2"/>
  <cols>
    <col min="1" max="1" width="3.42578125" customWidth="1"/>
    <col min="2" max="2" width="82.28515625" customWidth="1"/>
  </cols>
  <sheetData>
    <row r="2" spans="1:2" ht="38.25" x14ac:dyDescent="0.2">
      <c r="A2" s="363">
        <v>1</v>
      </c>
      <c r="B2" s="314" t="s">
        <v>36</v>
      </c>
    </row>
    <row r="3" spans="1:2" ht="25.5" x14ac:dyDescent="0.2">
      <c r="A3" s="363">
        <v>2</v>
      </c>
      <c r="B3" s="314" t="s">
        <v>37</v>
      </c>
    </row>
    <row r="4" spans="1:2" ht="114.75" x14ac:dyDescent="0.2">
      <c r="A4" s="363">
        <v>3</v>
      </c>
      <c r="B4" s="315" t="s">
        <v>38</v>
      </c>
    </row>
    <row r="5" spans="1:2" ht="18" x14ac:dyDescent="0.2">
      <c r="A5" s="363">
        <v>4</v>
      </c>
      <c r="B5" s="315" t="s">
        <v>39</v>
      </c>
    </row>
    <row r="6" spans="1:2" ht="18" customHeight="1" x14ac:dyDescent="0.2">
      <c r="A6" s="363">
        <v>5</v>
      </c>
      <c r="B6" s="314" t="s">
        <v>40</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31"/>
  <sheetViews>
    <sheetView zoomScale="130" zoomScaleNormal="130" zoomScaleSheetLayoutView="100" workbookViewId="0">
      <selection activeCell="K24" sqref="K24"/>
    </sheetView>
  </sheetViews>
  <sheetFormatPr defaultColWidth="9.140625" defaultRowHeight="15" x14ac:dyDescent="0.25"/>
  <cols>
    <col min="1" max="1" width="22.7109375" style="7" customWidth="1"/>
    <col min="2" max="3" width="10.7109375" style="7" hidden="1" customWidth="1"/>
    <col min="4" max="5" width="11.42578125" style="7" hidden="1" customWidth="1"/>
    <col min="6" max="9" width="11.42578125" style="7" customWidth="1"/>
    <col min="10" max="16384" width="9.140625" style="7"/>
  </cols>
  <sheetData>
    <row r="1" spans="1:10" ht="18.75" customHeight="1" x14ac:dyDescent="0.3">
      <c r="A1" s="496" t="s">
        <v>41</v>
      </c>
      <c r="B1" s="496"/>
      <c r="C1" s="496"/>
      <c r="D1" s="496"/>
      <c r="E1" s="496"/>
      <c r="F1" s="496"/>
      <c r="G1" s="496"/>
      <c r="H1" s="496"/>
      <c r="I1" s="496"/>
      <c r="J1" s="496"/>
    </row>
    <row r="2" spans="1:10" ht="18.75" customHeight="1" x14ac:dyDescent="0.3">
      <c r="A2" s="496" t="s">
        <v>42</v>
      </c>
      <c r="B2" s="496"/>
      <c r="C2" s="496"/>
      <c r="D2" s="496"/>
      <c r="E2" s="496"/>
      <c r="F2" s="496"/>
      <c r="G2" s="496"/>
      <c r="H2" s="496"/>
      <c r="I2" s="496"/>
      <c r="J2" s="496"/>
    </row>
    <row r="3" spans="1:10" ht="18.75" customHeight="1" x14ac:dyDescent="0.3">
      <c r="A3" s="496" t="s">
        <v>43</v>
      </c>
      <c r="B3" s="496"/>
      <c r="C3" s="496"/>
      <c r="D3" s="496"/>
      <c r="E3" s="496"/>
      <c r="F3" s="496"/>
      <c r="G3" s="496"/>
      <c r="H3" s="496"/>
      <c r="I3" s="496"/>
      <c r="J3" s="496"/>
    </row>
    <row r="4" spans="1:10" ht="15.75" customHeight="1" thickBot="1" x14ac:dyDescent="0.3">
      <c r="A4" s="509"/>
      <c r="B4" s="509"/>
      <c r="C4" s="509"/>
      <c r="D4" s="63"/>
      <c r="E4" s="63"/>
      <c r="F4" s="63"/>
      <c r="G4" s="63"/>
      <c r="H4" s="383"/>
      <c r="I4" s="383"/>
      <c r="J4" s="383"/>
    </row>
    <row r="5" spans="1:10" x14ac:dyDescent="0.25">
      <c r="A5" s="163" t="s">
        <v>44</v>
      </c>
      <c r="B5" s="164">
        <v>2013</v>
      </c>
      <c r="C5" s="164">
        <v>2014</v>
      </c>
      <c r="D5" s="164">
        <v>2015</v>
      </c>
      <c r="E5" s="164">
        <v>2016</v>
      </c>
      <c r="F5" s="164">
        <v>2017</v>
      </c>
      <c r="G5" s="164">
        <v>2018</v>
      </c>
      <c r="H5" s="164">
        <v>2019</v>
      </c>
      <c r="I5" s="384">
        <v>2020</v>
      </c>
      <c r="J5" s="165">
        <v>2021</v>
      </c>
    </row>
    <row r="6" spans="1:10" x14ac:dyDescent="0.25">
      <c r="A6" s="93" t="s">
        <v>45</v>
      </c>
      <c r="B6" s="166"/>
      <c r="C6" s="166"/>
      <c r="D6" s="166"/>
      <c r="E6" s="166"/>
      <c r="F6" s="166"/>
      <c r="G6" s="166"/>
      <c r="H6" s="166"/>
      <c r="I6" s="166"/>
      <c r="J6" s="167"/>
    </row>
    <row r="7" spans="1:10" x14ac:dyDescent="0.25">
      <c r="A7" s="168" t="s">
        <v>46</v>
      </c>
      <c r="B7" s="131">
        <v>94</v>
      </c>
      <c r="C7" s="131">
        <v>94.2</v>
      </c>
      <c r="D7" s="131">
        <v>94.6</v>
      </c>
      <c r="E7" s="131">
        <v>94.6</v>
      </c>
      <c r="F7" s="131">
        <v>94.1</v>
      </c>
      <c r="G7" s="131">
        <v>94.3</v>
      </c>
      <c r="H7" s="131">
        <v>94.3</v>
      </c>
      <c r="I7" s="385">
        <v>96.236666666666665</v>
      </c>
      <c r="J7" s="387">
        <v>96.22</v>
      </c>
    </row>
    <row r="8" spans="1:10" x14ac:dyDescent="0.25">
      <c r="A8" s="169" t="s">
        <v>47</v>
      </c>
      <c r="B8" s="131">
        <v>96.693333333333328</v>
      </c>
      <c r="C8" s="131">
        <v>96.79</v>
      </c>
      <c r="D8" s="131">
        <v>96.9</v>
      </c>
      <c r="E8" s="131">
        <v>97</v>
      </c>
      <c r="F8" s="131">
        <v>96.9</v>
      </c>
      <c r="G8" s="131">
        <v>96.7</v>
      </c>
      <c r="H8" s="131">
        <v>96.7</v>
      </c>
      <c r="I8" s="385">
        <v>97.896666666666661</v>
      </c>
      <c r="J8" s="387">
        <v>97.66</v>
      </c>
    </row>
    <row r="9" spans="1:10" x14ac:dyDescent="0.25">
      <c r="A9" s="169" t="s">
        <v>48</v>
      </c>
      <c r="B9" s="131">
        <v>96.75</v>
      </c>
      <c r="C9" s="131">
        <v>97.083333333333329</v>
      </c>
      <c r="D9" s="131">
        <v>97.4</v>
      </c>
      <c r="E9" s="131">
        <v>97.3</v>
      </c>
      <c r="F9" s="131">
        <v>97.2</v>
      </c>
      <c r="G9" s="131">
        <v>97.3</v>
      </c>
      <c r="H9" s="131">
        <v>97.1</v>
      </c>
      <c r="I9" s="385">
        <v>97.926666666666662</v>
      </c>
      <c r="J9" s="387">
        <v>97.86</v>
      </c>
    </row>
    <row r="10" spans="1:10" x14ac:dyDescent="0.25">
      <c r="A10" s="170" t="s">
        <v>49</v>
      </c>
      <c r="B10" s="171">
        <v>95.763333333333321</v>
      </c>
      <c r="C10" s="171">
        <v>96.39</v>
      </c>
      <c r="D10" s="171">
        <v>96.9</v>
      </c>
      <c r="E10" s="171">
        <v>96.2</v>
      </c>
      <c r="F10" s="171">
        <v>96</v>
      </c>
      <c r="G10" s="171">
        <v>96.5</v>
      </c>
      <c r="H10" s="171">
        <v>96.3</v>
      </c>
      <c r="I10" s="386">
        <v>97.286666666666676</v>
      </c>
      <c r="J10" s="388">
        <v>96.65</v>
      </c>
    </row>
    <row r="11" spans="1:10" x14ac:dyDescent="0.25">
      <c r="A11" s="93" t="s">
        <v>50</v>
      </c>
      <c r="B11" s="131"/>
      <c r="C11" s="131"/>
      <c r="D11" s="131"/>
      <c r="E11" s="131"/>
      <c r="F11" s="131"/>
      <c r="G11" s="131"/>
      <c r="H11" s="131"/>
      <c r="I11" s="131"/>
      <c r="J11" s="133"/>
    </row>
    <row r="12" spans="1:10" x14ac:dyDescent="0.25">
      <c r="A12" s="173" t="s">
        <v>51</v>
      </c>
      <c r="B12" s="131">
        <v>93.8</v>
      </c>
      <c r="C12" s="131">
        <v>94.59333333333332</v>
      </c>
      <c r="D12" s="131">
        <v>95.5</v>
      </c>
      <c r="E12" s="131">
        <v>95</v>
      </c>
      <c r="F12" s="131">
        <v>95.9</v>
      </c>
      <c r="G12" s="131">
        <v>95.9</v>
      </c>
      <c r="H12" s="131">
        <v>95.5</v>
      </c>
      <c r="I12" s="131">
        <v>97.5</v>
      </c>
      <c r="J12" s="133">
        <v>96.2</v>
      </c>
    </row>
    <row r="13" spans="1:10" x14ac:dyDescent="0.25">
      <c r="A13" s="173" t="s">
        <v>52</v>
      </c>
      <c r="B13" s="131">
        <v>95.589999999999989</v>
      </c>
      <c r="C13" s="131">
        <v>95.88666666666667</v>
      </c>
      <c r="D13" s="131">
        <v>96.2</v>
      </c>
      <c r="E13" s="131">
        <v>96.3</v>
      </c>
      <c r="F13" s="131">
        <v>96</v>
      </c>
      <c r="G13" s="131">
        <v>96.1</v>
      </c>
      <c r="H13" s="131">
        <v>96.2</v>
      </c>
      <c r="I13" s="131">
        <v>97.4</v>
      </c>
      <c r="J13" s="133">
        <v>97.6</v>
      </c>
    </row>
    <row r="14" spans="1:10" x14ac:dyDescent="0.25">
      <c r="A14" s="173" t="s">
        <v>53</v>
      </c>
      <c r="B14" s="131">
        <v>96.55</v>
      </c>
      <c r="C14" s="131">
        <v>96.543333333333337</v>
      </c>
      <c r="D14" s="131">
        <v>96.9</v>
      </c>
      <c r="E14" s="131">
        <v>96.8</v>
      </c>
      <c r="F14" s="131">
        <v>95.9</v>
      </c>
      <c r="G14" s="131">
        <v>96.4</v>
      </c>
      <c r="H14" s="131">
        <v>95.6</v>
      </c>
      <c r="I14" s="131">
        <v>97.3</v>
      </c>
      <c r="J14" s="133">
        <v>97.1</v>
      </c>
    </row>
    <row r="15" spans="1:10" x14ac:dyDescent="0.25">
      <c r="A15" s="173" t="s">
        <v>54</v>
      </c>
      <c r="B15" s="131">
        <v>96.356666666666669</v>
      </c>
      <c r="C15" s="131">
        <v>96.36333333333333</v>
      </c>
      <c r="D15" s="131">
        <v>96.7</v>
      </c>
      <c r="E15" s="131">
        <v>96.7</v>
      </c>
      <c r="F15" s="131">
        <v>96.6</v>
      </c>
      <c r="G15" s="131">
        <v>96.3</v>
      </c>
      <c r="H15" s="131">
        <v>95.9</v>
      </c>
      <c r="I15" s="131">
        <v>97.5</v>
      </c>
      <c r="J15" s="133">
        <v>97.2</v>
      </c>
    </row>
    <row r="16" spans="1:10" x14ac:dyDescent="0.25">
      <c r="A16" s="173" t="s">
        <v>55</v>
      </c>
      <c r="B16" s="131">
        <v>97.063333333333333</v>
      </c>
      <c r="C16" s="131">
        <v>97.086666666666659</v>
      </c>
      <c r="D16" s="131">
        <v>97.1</v>
      </c>
      <c r="E16" s="131">
        <v>96.9</v>
      </c>
      <c r="F16" s="131">
        <v>96.9</v>
      </c>
      <c r="G16" s="131">
        <v>96.5</v>
      </c>
      <c r="H16" s="131">
        <v>96.5</v>
      </c>
      <c r="I16" s="131">
        <v>97.4</v>
      </c>
      <c r="J16" s="133">
        <v>97.1</v>
      </c>
    </row>
    <row r="17" spans="1:10" x14ac:dyDescent="0.25">
      <c r="A17" s="174" t="s">
        <v>56</v>
      </c>
      <c r="B17" s="171">
        <v>96.600000000000009</v>
      </c>
      <c r="C17" s="171">
        <v>96.553333333333342</v>
      </c>
      <c r="D17" s="171">
        <v>96.2</v>
      </c>
      <c r="E17" s="171">
        <v>96.4</v>
      </c>
      <c r="F17" s="171">
        <v>95.9</v>
      </c>
      <c r="G17" s="171">
        <v>95.9</v>
      </c>
      <c r="H17" s="171">
        <v>95.8</v>
      </c>
      <c r="I17" s="171">
        <v>97.3</v>
      </c>
      <c r="J17" s="172">
        <v>96.8</v>
      </c>
    </row>
    <row r="18" spans="1:10" x14ac:dyDescent="0.25">
      <c r="A18" s="93" t="s">
        <v>57</v>
      </c>
      <c r="B18" s="131"/>
      <c r="C18" s="131"/>
      <c r="D18" s="131"/>
      <c r="E18" s="131"/>
      <c r="F18" s="131"/>
      <c r="G18" s="131"/>
      <c r="H18" s="131"/>
      <c r="I18" s="131"/>
      <c r="J18" s="133"/>
    </row>
    <row r="19" spans="1:10" x14ac:dyDescent="0.25">
      <c r="A19" s="175" t="s">
        <v>58</v>
      </c>
      <c r="B19" s="131">
        <v>96.4</v>
      </c>
      <c r="C19" s="131">
        <v>96.55</v>
      </c>
      <c r="D19" s="131">
        <v>96.8</v>
      </c>
      <c r="E19" s="131">
        <v>96.7</v>
      </c>
      <c r="F19" s="131">
        <v>96.5</v>
      </c>
      <c r="G19" s="131">
        <v>96.5</v>
      </c>
      <c r="H19" s="131">
        <v>96.4</v>
      </c>
      <c r="I19" s="131">
        <v>97.6</v>
      </c>
      <c r="J19" s="133">
        <v>97.5</v>
      </c>
    </row>
    <row r="20" spans="1:10" x14ac:dyDescent="0.25">
      <c r="A20" s="175" t="s">
        <v>59</v>
      </c>
      <c r="B20" s="131">
        <v>93</v>
      </c>
      <c r="C20" s="131">
        <v>93.726666666666674</v>
      </c>
      <c r="D20" s="131">
        <v>94.1</v>
      </c>
      <c r="E20" s="131">
        <v>94.7</v>
      </c>
      <c r="F20" s="131">
        <v>94</v>
      </c>
      <c r="G20" s="131">
        <v>94.2</v>
      </c>
      <c r="H20" s="131">
        <v>94.7</v>
      </c>
      <c r="I20" s="131">
        <v>96.5</v>
      </c>
      <c r="J20" s="133">
        <v>96.3</v>
      </c>
    </row>
    <row r="21" spans="1:10" x14ac:dyDescent="0.25">
      <c r="A21" s="176" t="s">
        <v>60</v>
      </c>
      <c r="B21" s="171">
        <v>93.1</v>
      </c>
      <c r="C21" s="171">
        <v>93.536666666666676</v>
      </c>
      <c r="D21" s="177">
        <v>94.7</v>
      </c>
      <c r="E21" s="177">
        <v>94.7</v>
      </c>
      <c r="F21" s="177">
        <v>94.4</v>
      </c>
      <c r="G21" s="177">
        <v>94.4</v>
      </c>
      <c r="H21" s="177">
        <v>94.2</v>
      </c>
      <c r="I21" s="177">
        <v>96.3</v>
      </c>
      <c r="J21" s="178">
        <v>95.8</v>
      </c>
    </row>
    <row r="22" spans="1:10" ht="15.75" thickBot="1" x14ac:dyDescent="0.3">
      <c r="A22" s="179" t="s">
        <v>61</v>
      </c>
      <c r="B22" s="180">
        <v>95.9</v>
      </c>
      <c r="C22" s="180">
        <v>96.12</v>
      </c>
      <c r="D22" s="180">
        <v>96.3</v>
      </c>
      <c r="E22" s="180">
        <v>96.4</v>
      </c>
      <c r="F22" s="180">
        <v>96.1</v>
      </c>
      <c r="G22" s="180">
        <v>96.1</v>
      </c>
      <c r="H22" s="180">
        <v>96.1</v>
      </c>
      <c r="I22" s="180">
        <v>97.4</v>
      </c>
      <c r="J22" s="181">
        <v>97.3</v>
      </c>
    </row>
    <row r="23" spans="1:10" x14ac:dyDescent="0.25">
      <c r="A23" s="182"/>
      <c r="B23" s="102"/>
      <c r="C23" s="102"/>
      <c r="D23" s="102"/>
      <c r="E23" s="102"/>
      <c r="F23" s="102"/>
      <c r="G23" s="102"/>
      <c r="H23" s="102"/>
      <c r="I23" s="63"/>
    </row>
    <row r="24" spans="1:10" ht="27" customHeight="1" x14ac:dyDescent="0.25">
      <c r="A24" s="498" t="s">
        <v>62</v>
      </c>
      <c r="B24" s="498"/>
      <c r="C24" s="498"/>
      <c r="D24" s="498"/>
      <c r="E24" s="498"/>
      <c r="F24" s="498"/>
      <c r="G24" s="498"/>
      <c r="H24" s="498"/>
      <c r="I24" s="498"/>
    </row>
    <row r="25" spans="1:10" ht="15" customHeight="1" x14ac:dyDescent="0.25">
      <c r="A25" s="498" t="s">
        <v>63</v>
      </c>
      <c r="B25" s="498"/>
      <c r="C25" s="498"/>
      <c r="D25" s="498"/>
      <c r="E25" s="498"/>
      <c r="F25" s="498"/>
      <c r="G25" s="498"/>
      <c r="H25" s="498"/>
      <c r="I25" s="498"/>
    </row>
    <row r="29" spans="1:10" ht="15" customHeight="1" x14ac:dyDescent="0.25">
      <c r="B29" s="13"/>
      <c r="C29" s="13"/>
      <c r="D29" s="13"/>
      <c r="E29" s="13"/>
      <c r="F29" s="13"/>
      <c r="G29" s="13"/>
      <c r="H29" s="13"/>
      <c r="I29" s="13"/>
    </row>
    <row r="30" spans="1:10" x14ac:dyDescent="0.25">
      <c r="A30" s="13"/>
      <c r="B30" s="13"/>
      <c r="C30" s="13"/>
      <c r="D30" s="13"/>
      <c r="E30" s="13"/>
      <c r="F30" s="13"/>
      <c r="G30" s="13"/>
      <c r="H30" s="13"/>
      <c r="I30" s="13"/>
    </row>
    <row r="31" spans="1:10" x14ac:dyDescent="0.25">
      <c r="A31" s="13"/>
      <c r="B31" s="13"/>
      <c r="C31" s="13"/>
      <c r="D31" s="13"/>
      <c r="E31" s="13"/>
      <c r="F31" s="13"/>
      <c r="G31" s="13"/>
      <c r="H31" s="13"/>
      <c r="I31" s="13"/>
    </row>
  </sheetData>
  <mergeCells count="6">
    <mergeCell ref="A25:I25"/>
    <mergeCell ref="A4:C4"/>
    <mergeCell ref="A24:I24"/>
    <mergeCell ref="A1:J1"/>
    <mergeCell ref="A2:J2"/>
    <mergeCell ref="A3:J3"/>
  </mergeCells>
  <printOptions horizontalCentered="1"/>
  <pageMargins left="0.7" right="0.7" top="0.75" bottom="0.75" header="0.3" footer="0.3"/>
  <pageSetup orientation="portrait" r:id="rId1"/>
  <headerFooter alignWithMargins="0"/>
  <ignoredErrors>
    <ignoredError sqref="A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65"/>
  <sheetViews>
    <sheetView zoomScaleNormal="100" zoomScaleSheetLayoutView="100" zoomScalePageLayoutView="30" workbookViewId="0">
      <selection sqref="A1:J1"/>
    </sheetView>
  </sheetViews>
  <sheetFormatPr defaultColWidth="9.5703125" defaultRowHeight="15" x14ac:dyDescent="0.2"/>
  <cols>
    <col min="1" max="1" width="23.5703125" style="16" customWidth="1"/>
    <col min="2" max="4" width="15.140625" style="16" hidden="1" customWidth="1"/>
    <col min="5" max="9" width="15.140625" style="16" customWidth="1"/>
    <col min="10" max="10" width="15.140625" style="24" customWidth="1"/>
    <col min="11" max="16384" width="9.5703125" style="16"/>
  </cols>
  <sheetData>
    <row r="1" spans="1:11" ht="18.75" x14ac:dyDescent="0.2">
      <c r="A1" s="510" t="s">
        <v>64</v>
      </c>
      <c r="B1" s="510"/>
      <c r="C1" s="510"/>
      <c r="D1" s="510"/>
      <c r="E1" s="510"/>
      <c r="F1" s="510"/>
      <c r="G1" s="510"/>
      <c r="H1" s="510"/>
      <c r="I1" s="510"/>
      <c r="J1" s="510"/>
    </row>
    <row r="2" spans="1:11" ht="18.75" x14ac:dyDescent="0.2">
      <c r="A2" s="511" t="s">
        <v>65</v>
      </c>
      <c r="B2" s="511"/>
      <c r="C2" s="511"/>
      <c r="D2" s="511"/>
      <c r="E2" s="511"/>
      <c r="F2" s="511"/>
      <c r="G2" s="511"/>
      <c r="H2" s="511"/>
      <c r="I2" s="511"/>
      <c r="J2" s="511"/>
    </row>
    <row r="3" spans="1:11" ht="18.75" x14ac:dyDescent="0.2">
      <c r="A3" s="511" t="s">
        <v>66</v>
      </c>
      <c r="B3" s="511"/>
      <c r="C3" s="511"/>
      <c r="D3" s="511"/>
      <c r="E3" s="511"/>
      <c r="F3" s="511"/>
      <c r="G3" s="511"/>
      <c r="H3" s="511"/>
      <c r="I3" s="511"/>
      <c r="J3" s="511"/>
    </row>
    <row r="4" spans="1:11" x14ac:dyDescent="0.2">
      <c r="A4" s="183"/>
      <c r="B4" s="183"/>
      <c r="C4" s="183"/>
      <c r="D4" s="183"/>
      <c r="E4" s="183"/>
      <c r="F4" s="183"/>
      <c r="G4" s="183"/>
      <c r="H4" s="183"/>
      <c r="I4" s="183"/>
      <c r="J4" s="183"/>
    </row>
    <row r="5" spans="1:11" x14ac:dyDescent="0.2">
      <c r="A5" s="184"/>
      <c r="B5" s="185">
        <v>2011</v>
      </c>
      <c r="C5" s="186">
        <v>2012</v>
      </c>
      <c r="D5" s="186">
        <v>2013</v>
      </c>
      <c r="E5" s="187">
        <v>2014</v>
      </c>
      <c r="F5" s="187">
        <v>2015</v>
      </c>
      <c r="G5" s="188">
        <v>2016</v>
      </c>
      <c r="H5" s="187">
        <v>2017</v>
      </c>
      <c r="I5" s="331">
        <v>2018</v>
      </c>
      <c r="J5" s="189">
        <v>2019</v>
      </c>
    </row>
    <row r="6" spans="1:11" x14ac:dyDescent="0.2">
      <c r="A6" s="190" t="s">
        <v>67</v>
      </c>
      <c r="B6" s="191">
        <v>97.2</v>
      </c>
      <c r="C6" s="192">
        <v>97.3</v>
      </c>
      <c r="D6" s="192">
        <v>97.399999999999991</v>
      </c>
      <c r="E6" s="193">
        <v>97.4</v>
      </c>
      <c r="F6" s="193">
        <v>97.2</v>
      </c>
      <c r="G6" s="194">
        <v>96.9</v>
      </c>
      <c r="H6" s="194">
        <v>98.4</v>
      </c>
      <c r="I6" s="194">
        <v>98</v>
      </c>
      <c r="J6" s="195">
        <v>98.6</v>
      </c>
      <c r="K6" s="19"/>
    </row>
    <row r="7" spans="1:11" x14ac:dyDescent="0.2">
      <c r="A7" s="190" t="s">
        <v>68</v>
      </c>
      <c r="B7" s="191">
        <v>98.1</v>
      </c>
      <c r="C7" s="192">
        <v>97.7</v>
      </c>
      <c r="D7" s="192">
        <v>98</v>
      </c>
      <c r="E7" s="193">
        <v>98.1</v>
      </c>
      <c r="F7" s="193">
        <v>97.3</v>
      </c>
      <c r="G7" s="194">
        <v>97.5</v>
      </c>
      <c r="H7" s="194">
        <v>98.9</v>
      </c>
      <c r="I7" s="194">
        <v>98.7</v>
      </c>
      <c r="J7" s="195">
        <v>98.6</v>
      </c>
      <c r="K7" s="19"/>
    </row>
    <row r="8" spans="1:11" x14ac:dyDescent="0.2">
      <c r="A8" s="190" t="s">
        <v>69</v>
      </c>
      <c r="B8" s="191">
        <v>97</v>
      </c>
      <c r="C8" s="192">
        <v>97.2</v>
      </c>
      <c r="D8" s="192">
        <v>97.3</v>
      </c>
      <c r="E8" s="193">
        <v>97.5</v>
      </c>
      <c r="F8" s="193">
        <v>97.4</v>
      </c>
      <c r="G8" s="194">
        <v>96.4</v>
      </c>
      <c r="H8" s="194">
        <v>98.1</v>
      </c>
      <c r="I8" s="194">
        <v>98.4</v>
      </c>
      <c r="J8" s="195">
        <v>98.8</v>
      </c>
      <c r="K8" s="19"/>
    </row>
    <row r="9" spans="1:11" x14ac:dyDescent="0.2">
      <c r="A9" s="190" t="s">
        <v>70</v>
      </c>
      <c r="B9" s="191">
        <v>96.6</v>
      </c>
      <c r="C9" s="192">
        <v>96.2</v>
      </c>
      <c r="D9" s="192">
        <v>97.2</v>
      </c>
      <c r="E9" s="193">
        <v>97.3</v>
      </c>
      <c r="F9" s="193">
        <v>96.4</v>
      </c>
      <c r="G9" s="194">
        <v>96.3</v>
      </c>
      <c r="H9" s="194">
        <v>97.8</v>
      </c>
      <c r="I9" s="194">
        <v>98</v>
      </c>
      <c r="J9" s="195">
        <v>98.6</v>
      </c>
      <c r="K9" s="19"/>
    </row>
    <row r="10" spans="1:11" x14ac:dyDescent="0.2">
      <c r="A10" s="196" t="s">
        <v>71</v>
      </c>
      <c r="B10" s="197">
        <v>97.9</v>
      </c>
      <c r="C10" s="198">
        <v>97.9</v>
      </c>
      <c r="D10" s="198">
        <v>98</v>
      </c>
      <c r="E10" s="199">
        <v>97.9</v>
      </c>
      <c r="F10" s="199">
        <v>97.8</v>
      </c>
      <c r="G10" s="200">
        <v>97.4</v>
      </c>
      <c r="H10" s="200">
        <v>98.8</v>
      </c>
      <c r="I10" s="200">
        <v>98.8</v>
      </c>
      <c r="J10" s="201">
        <v>99.1</v>
      </c>
      <c r="K10" s="19"/>
    </row>
    <row r="11" spans="1:11" x14ac:dyDescent="0.2">
      <c r="A11" s="190" t="s">
        <v>72</v>
      </c>
      <c r="B11" s="191">
        <v>97.5</v>
      </c>
      <c r="C11" s="192">
        <v>97.7</v>
      </c>
      <c r="D11" s="192">
        <v>97.7</v>
      </c>
      <c r="E11" s="193">
        <v>97.9</v>
      </c>
      <c r="F11" s="193">
        <v>97.9</v>
      </c>
      <c r="G11" s="194">
        <v>96.9</v>
      </c>
      <c r="H11" s="194">
        <v>98.7</v>
      </c>
      <c r="I11" s="194">
        <v>98.6</v>
      </c>
      <c r="J11" s="195">
        <v>99.2</v>
      </c>
      <c r="K11" s="19"/>
    </row>
    <row r="12" spans="1:11" x14ac:dyDescent="0.2">
      <c r="A12" s="190" t="s">
        <v>73</v>
      </c>
      <c r="B12" s="191">
        <v>98.5</v>
      </c>
      <c r="C12" s="192">
        <v>98.5</v>
      </c>
      <c r="D12" s="192">
        <v>98.6</v>
      </c>
      <c r="E12" s="193">
        <v>98.5</v>
      </c>
      <c r="F12" s="193">
        <v>98.5</v>
      </c>
      <c r="G12" s="194">
        <v>97.9</v>
      </c>
      <c r="H12" s="194">
        <v>98.9</v>
      </c>
      <c r="I12" s="194">
        <v>98.9</v>
      </c>
      <c r="J12" s="195">
        <v>99.2</v>
      </c>
      <c r="K12" s="19"/>
    </row>
    <row r="13" spans="1:11" x14ac:dyDescent="0.2">
      <c r="A13" s="190" t="s">
        <v>74</v>
      </c>
      <c r="B13" s="191">
        <v>98.2</v>
      </c>
      <c r="C13" s="192">
        <v>97.8</v>
      </c>
      <c r="D13" s="192">
        <v>98.1</v>
      </c>
      <c r="E13" s="193">
        <v>97.9</v>
      </c>
      <c r="F13" s="193">
        <v>98.3</v>
      </c>
      <c r="G13" s="194">
        <v>97.4</v>
      </c>
      <c r="H13" s="194">
        <v>98.2</v>
      </c>
      <c r="I13" s="194">
        <v>99.2</v>
      </c>
      <c r="J13" s="195">
        <v>99.5</v>
      </c>
      <c r="K13" s="19"/>
    </row>
    <row r="14" spans="1:11" x14ac:dyDescent="0.2">
      <c r="A14" s="190" t="s">
        <v>75</v>
      </c>
      <c r="B14" s="191">
        <v>96.7</v>
      </c>
      <c r="C14" s="192">
        <v>97</v>
      </c>
      <c r="D14" s="192">
        <v>97.2</v>
      </c>
      <c r="E14" s="193">
        <v>97.6</v>
      </c>
      <c r="F14" s="193">
        <v>97.2</v>
      </c>
      <c r="G14" s="194">
        <v>96.4</v>
      </c>
      <c r="H14" s="194">
        <v>97</v>
      </c>
      <c r="I14" s="194">
        <v>98.8</v>
      </c>
      <c r="J14" s="195">
        <v>99</v>
      </c>
      <c r="K14" s="19"/>
    </row>
    <row r="15" spans="1:11" x14ac:dyDescent="0.2">
      <c r="A15" s="196" t="s">
        <v>76</v>
      </c>
      <c r="B15" s="197">
        <v>96.6</v>
      </c>
      <c r="C15" s="198">
        <v>96.5</v>
      </c>
      <c r="D15" s="198">
        <v>97</v>
      </c>
      <c r="E15" s="199">
        <v>97.1</v>
      </c>
      <c r="F15" s="199">
        <v>97.1</v>
      </c>
      <c r="G15" s="200">
        <v>96.4</v>
      </c>
      <c r="H15" s="200">
        <v>98.3</v>
      </c>
      <c r="I15" s="200">
        <v>98.4</v>
      </c>
      <c r="J15" s="201">
        <v>98.8</v>
      </c>
      <c r="K15" s="19"/>
    </row>
    <row r="16" spans="1:11" x14ac:dyDescent="0.2">
      <c r="A16" s="190" t="s">
        <v>77</v>
      </c>
      <c r="B16" s="191">
        <v>96.4</v>
      </c>
      <c r="C16" s="192">
        <v>96</v>
      </c>
      <c r="D16" s="192">
        <v>97.6</v>
      </c>
      <c r="E16" s="193">
        <v>97.3</v>
      </c>
      <c r="F16" s="193">
        <v>97.3</v>
      </c>
      <c r="G16" s="194">
        <v>97</v>
      </c>
      <c r="H16" s="194">
        <v>98.5</v>
      </c>
      <c r="I16" s="194">
        <v>98.5</v>
      </c>
      <c r="J16" s="195">
        <v>99</v>
      </c>
      <c r="K16" s="19"/>
    </row>
    <row r="17" spans="1:11" x14ac:dyDescent="0.2">
      <c r="A17" s="190" t="s">
        <v>78</v>
      </c>
      <c r="B17" s="191">
        <v>97.4</v>
      </c>
      <c r="C17" s="192">
        <v>97.4</v>
      </c>
      <c r="D17" s="192">
        <v>97.7</v>
      </c>
      <c r="E17" s="193">
        <v>97.7</v>
      </c>
      <c r="F17" s="193">
        <v>97.7</v>
      </c>
      <c r="G17" s="194">
        <v>97</v>
      </c>
      <c r="H17" s="194">
        <v>98.4</v>
      </c>
      <c r="I17" s="194">
        <v>98.2</v>
      </c>
      <c r="J17" s="195">
        <v>98.8</v>
      </c>
      <c r="K17" s="19"/>
    </row>
    <row r="18" spans="1:11" x14ac:dyDescent="0.2">
      <c r="A18" s="190" t="s">
        <v>79</v>
      </c>
      <c r="B18" s="191">
        <v>96.5</v>
      </c>
      <c r="C18" s="192">
        <v>97.1</v>
      </c>
      <c r="D18" s="192">
        <v>97.1</v>
      </c>
      <c r="E18" s="193">
        <v>97.3</v>
      </c>
      <c r="F18" s="193">
        <v>97.3</v>
      </c>
      <c r="G18" s="194">
        <v>96.4</v>
      </c>
      <c r="H18" s="194">
        <v>98.2</v>
      </c>
      <c r="I18" s="194">
        <v>98.4</v>
      </c>
      <c r="J18" s="195">
        <v>99.3</v>
      </c>
      <c r="K18" s="19"/>
    </row>
    <row r="19" spans="1:11" x14ac:dyDescent="0.2">
      <c r="A19" s="190" t="s">
        <v>80</v>
      </c>
      <c r="B19" s="191">
        <v>97.7</v>
      </c>
      <c r="C19" s="192">
        <v>97.7</v>
      </c>
      <c r="D19" s="192">
        <v>97.7</v>
      </c>
      <c r="E19" s="193">
        <v>97.4</v>
      </c>
      <c r="F19" s="193">
        <v>97.6</v>
      </c>
      <c r="G19" s="194">
        <v>96.9</v>
      </c>
      <c r="H19" s="194">
        <v>98.5</v>
      </c>
      <c r="I19" s="194">
        <v>98.5</v>
      </c>
      <c r="J19" s="195">
        <v>99</v>
      </c>
      <c r="K19" s="19"/>
    </row>
    <row r="20" spans="1:11" x14ac:dyDescent="0.2">
      <c r="A20" s="196" t="s">
        <v>81</v>
      </c>
      <c r="B20" s="197">
        <v>96.6</v>
      </c>
      <c r="C20" s="198">
        <v>96.7</v>
      </c>
      <c r="D20" s="198">
        <v>97.399999999999991</v>
      </c>
      <c r="E20" s="199">
        <v>97.5</v>
      </c>
      <c r="F20" s="199">
        <v>97.4</v>
      </c>
      <c r="G20" s="200">
        <v>97.1</v>
      </c>
      <c r="H20" s="200">
        <v>98.2</v>
      </c>
      <c r="I20" s="200">
        <v>98.3</v>
      </c>
      <c r="J20" s="201">
        <v>98.6</v>
      </c>
      <c r="K20" s="19"/>
    </row>
    <row r="21" spans="1:11" x14ac:dyDescent="0.2">
      <c r="A21" s="190" t="s">
        <v>82</v>
      </c>
      <c r="B21" s="191">
        <v>96.9</v>
      </c>
      <c r="C21" s="192">
        <v>97.4</v>
      </c>
      <c r="D21" s="192">
        <v>97.899999999999991</v>
      </c>
      <c r="E21" s="193">
        <v>97.6</v>
      </c>
      <c r="F21" s="193">
        <v>97.5</v>
      </c>
      <c r="G21" s="194">
        <v>96.9</v>
      </c>
      <c r="H21" s="194">
        <v>98.4</v>
      </c>
      <c r="I21" s="194">
        <v>98.7</v>
      </c>
      <c r="J21" s="195">
        <v>99</v>
      </c>
      <c r="K21" s="19"/>
    </row>
    <row r="22" spans="1:11" x14ac:dyDescent="0.2">
      <c r="A22" s="190" t="s">
        <v>83</v>
      </c>
      <c r="B22" s="191">
        <v>97.6</v>
      </c>
      <c r="C22" s="192">
        <v>97.3</v>
      </c>
      <c r="D22" s="192">
        <v>97.399999999999991</v>
      </c>
      <c r="E22" s="193">
        <v>97.4</v>
      </c>
      <c r="F22" s="193">
        <v>97.1</v>
      </c>
      <c r="G22" s="194">
        <v>96.4</v>
      </c>
      <c r="H22" s="194">
        <v>98</v>
      </c>
      <c r="I22" s="194">
        <v>98.5</v>
      </c>
      <c r="J22" s="195">
        <v>99.1</v>
      </c>
      <c r="K22" s="19"/>
    </row>
    <row r="23" spans="1:11" x14ac:dyDescent="0.2">
      <c r="A23" s="190" t="s">
        <v>84</v>
      </c>
      <c r="B23" s="191">
        <v>96.9</v>
      </c>
      <c r="C23" s="192">
        <v>96.8</v>
      </c>
      <c r="D23" s="192">
        <v>97.2</v>
      </c>
      <c r="E23" s="193">
        <v>97.1</v>
      </c>
      <c r="F23" s="193">
        <v>97.3</v>
      </c>
      <c r="G23" s="194">
        <v>97</v>
      </c>
      <c r="H23" s="194">
        <v>98.2</v>
      </c>
      <c r="I23" s="194">
        <v>98.5</v>
      </c>
      <c r="J23" s="195">
        <v>98.8</v>
      </c>
      <c r="K23" s="19"/>
    </row>
    <row r="24" spans="1:11" x14ac:dyDescent="0.2">
      <c r="A24" s="190" t="s">
        <v>85</v>
      </c>
      <c r="B24" s="191">
        <v>97.2</v>
      </c>
      <c r="C24" s="192">
        <v>97.4</v>
      </c>
      <c r="D24" s="192">
        <v>97.3</v>
      </c>
      <c r="E24" s="193">
        <v>97</v>
      </c>
      <c r="F24" s="193">
        <v>97.2</v>
      </c>
      <c r="G24" s="194">
        <v>97</v>
      </c>
      <c r="H24" s="194">
        <v>98</v>
      </c>
      <c r="I24" s="194">
        <v>98.2</v>
      </c>
      <c r="J24" s="195">
        <v>98.8</v>
      </c>
      <c r="K24" s="19"/>
    </row>
    <row r="25" spans="1:11" x14ac:dyDescent="0.2">
      <c r="A25" s="196" t="s">
        <v>86</v>
      </c>
      <c r="B25" s="197">
        <v>98.2</v>
      </c>
      <c r="C25" s="198">
        <v>98.2</v>
      </c>
      <c r="D25" s="198">
        <v>97.6</v>
      </c>
      <c r="E25" s="199">
        <v>98.1</v>
      </c>
      <c r="F25" s="199">
        <v>97.6</v>
      </c>
      <c r="G25" s="200">
        <v>97.6</v>
      </c>
      <c r="H25" s="200">
        <v>98.5</v>
      </c>
      <c r="I25" s="200">
        <v>98.7</v>
      </c>
      <c r="J25" s="201">
        <v>99</v>
      </c>
      <c r="K25" s="19"/>
    </row>
    <row r="26" spans="1:11" x14ac:dyDescent="0.2">
      <c r="A26" s="190" t="s">
        <v>87</v>
      </c>
      <c r="B26" s="191">
        <v>97.5</v>
      </c>
      <c r="C26" s="192">
        <v>97.8</v>
      </c>
      <c r="D26" s="192">
        <v>98.1</v>
      </c>
      <c r="E26" s="193">
        <v>97.6</v>
      </c>
      <c r="F26" s="193">
        <v>97.7</v>
      </c>
      <c r="G26" s="194">
        <v>97.4</v>
      </c>
      <c r="H26" s="194">
        <v>98.8</v>
      </c>
      <c r="I26" s="194">
        <v>98.7</v>
      </c>
      <c r="J26" s="195">
        <v>99.1</v>
      </c>
      <c r="K26" s="19"/>
    </row>
    <row r="27" spans="1:11" x14ac:dyDescent="0.2">
      <c r="A27" s="190" t="s">
        <v>88</v>
      </c>
      <c r="B27" s="191">
        <v>98.3</v>
      </c>
      <c r="C27" s="192">
        <v>98.4</v>
      </c>
      <c r="D27" s="192">
        <v>98.4</v>
      </c>
      <c r="E27" s="193">
        <v>98.2</v>
      </c>
      <c r="F27" s="193">
        <v>98.1</v>
      </c>
      <c r="G27" s="194">
        <v>98.1</v>
      </c>
      <c r="H27" s="194">
        <v>98.9</v>
      </c>
      <c r="I27" s="194">
        <v>98.8</v>
      </c>
      <c r="J27" s="195">
        <v>99.2</v>
      </c>
      <c r="K27" s="19"/>
    </row>
    <row r="28" spans="1:11" x14ac:dyDescent="0.2">
      <c r="A28" s="190" t="s">
        <v>89</v>
      </c>
      <c r="B28" s="191">
        <v>97</v>
      </c>
      <c r="C28" s="192">
        <v>97.2</v>
      </c>
      <c r="D28" s="192">
        <v>97.399999999999991</v>
      </c>
      <c r="E28" s="193">
        <v>97.6</v>
      </c>
      <c r="F28" s="193">
        <v>97.4</v>
      </c>
      <c r="G28" s="194">
        <v>97</v>
      </c>
      <c r="H28" s="194">
        <v>98.5</v>
      </c>
      <c r="I28" s="194">
        <v>98.4</v>
      </c>
      <c r="J28" s="195">
        <v>99.2</v>
      </c>
      <c r="K28" s="19"/>
    </row>
    <row r="29" spans="1:11" x14ac:dyDescent="0.2">
      <c r="A29" s="190" t="s">
        <v>90</v>
      </c>
      <c r="B29" s="191">
        <v>98</v>
      </c>
      <c r="C29" s="192">
        <v>98</v>
      </c>
      <c r="D29" s="192">
        <v>98.1</v>
      </c>
      <c r="E29" s="193">
        <v>97.9</v>
      </c>
      <c r="F29" s="193">
        <v>97.3</v>
      </c>
      <c r="G29" s="194">
        <v>97.5</v>
      </c>
      <c r="H29" s="194">
        <v>98.8</v>
      </c>
      <c r="I29" s="194">
        <v>98.7</v>
      </c>
      <c r="J29" s="195">
        <v>99.3</v>
      </c>
      <c r="K29" s="19"/>
    </row>
    <row r="30" spans="1:11" x14ac:dyDescent="0.2">
      <c r="A30" s="196" t="s">
        <v>91</v>
      </c>
      <c r="B30" s="197">
        <v>96.9</v>
      </c>
      <c r="C30" s="198">
        <v>97.2</v>
      </c>
      <c r="D30" s="198">
        <v>96.8</v>
      </c>
      <c r="E30" s="199">
        <v>97.2</v>
      </c>
      <c r="F30" s="199">
        <v>97</v>
      </c>
      <c r="G30" s="200">
        <v>96.7</v>
      </c>
      <c r="H30" s="200">
        <v>98.2</v>
      </c>
      <c r="I30" s="200">
        <v>98.2</v>
      </c>
      <c r="J30" s="201">
        <v>98.6</v>
      </c>
      <c r="K30" s="19"/>
    </row>
    <row r="31" spans="1:11" x14ac:dyDescent="0.2">
      <c r="A31" s="190" t="s">
        <v>92</v>
      </c>
      <c r="B31" s="191">
        <v>97.3</v>
      </c>
      <c r="C31" s="192">
        <v>97.1</v>
      </c>
      <c r="D31" s="192">
        <v>97.6</v>
      </c>
      <c r="E31" s="193">
        <v>97.1</v>
      </c>
      <c r="F31" s="193">
        <v>97.2</v>
      </c>
      <c r="G31" s="194">
        <v>96.9</v>
      </c>
      <c r="H31" s="194">
        <v>98.3</v>
      </c>
      <c r="I31" s="194">
        <v>98.5</v>
      </c>
      <c r="J31" s="195">
        <v>99</v>
      </c>
      <c r="K31" s="19"/>
    </row>
    <row r="32" spans="1:11" x14ac:dyDescent="0.2">
      <c r="A32" s="190" t="s">
        <v>93</v>
      </c>
      <c r="B32" s="191">
        <v>97.1</v>
      </c>
      <c r="C32" s="192">
        <v>97.4</v>
      </c>
      <c r="D32" s="192">
        <v>96.899999999999991</v>
      </c>
      <c r="E32" s="193">
        <v>97</v>
      </c>
      <c r="F32" s="193">
        <v>97</v>
      </c>
      <c r="G32" s="194">
        <v>96.3</v>
      </c>
      <c r="H32" s="194">
        <v>97.9</v>
      </c>
      <c r="I32" s="194">
        <v>97.5</v>
      </c>
      <c r="J32" s="195">
        <v>98.7</v>
      </c>
      <c r="K32" s="19"/>
    </row>
    <row r="33" spans="1:11" x14ac:dyDescent="0.2">
      <c r="A33" s="190" t="s">
        <v>94</v>
      </c>
      <c r="B33" s="191">
        <v>97.8</v>
      </c>
      <c r="C33" s="192">
        <v>97.6</v>
      </c>
      <c r="D33" s="192">
        <v>97.5</v>
      </c>
      <c r="E33" s="193">
        <v>97.7</v>
      </c>
      <c r="F33" s="193">
        <v>97.3</v>
      </c>
      <c r="G33" s="194">
        <v>97.2</v>
      </c>
      <c r="H33" s="194">
        <v>98.6</v>
      </c>
      <c r="I33" s="194">
        <v>98.5</v>
      </c>
      <c r="J33" s="195">
        <v>99.1</v>
      </c>
      <c r="K33" s="19"/>
    </row>
    <row r="34" spans="1:11" x14ac:dyDescent="0.2">
      <c r="A34" s="190" t="s">
        <v>95</v>
      </c>
      <c r="B34" s="191">
        <v>97.8</v>
      </c>
      <c r="C34" s="192">
        <v>97.5</v>
      </c>
      <c r="D34" s="192">
        <v>97.899999999999991</v>
      </c>
      <c r="E34" s="193">
        <v>96.5</v>
      </c>
      <c r="F34" s="193">
        <v>97.2</v>
      </c>
      <c r="G34" s="194">
        <v>96.5</v>
      </c>
      <c r="H34" s="194">
        <v>98.3</v>
      </c>
      <c r="I34" s="194">
        <v>98.1</v>
      </c>
      <c r="J34" s="195">
        <v>98.7</v>
      </c>
      <c r="K34" s="19"/>
    </row>
    <row r="35" spans="1:11" x14ac:dyDescent="0.2">
      <c r="A35" s="196" t="s">
        <v>96</v>
      </c>
      <c r="B35" s="197">
        <v>98.2</v>
      </c>
      <c r="C35" s="198">
        <v>98</v>
      </c>
      <c r="D35" s="198">
        <v>97.899999999999991</v>
      </c>
      <c r="E35" s="199">
        <v>98.3</v>
      </c>
      <c r="F35" s="199">
        <v>98.3</v>
      </c>
      <c r="G35" s="200">
        <v>98.2</v>
      </c>
      <c r="H35" s="200">
        <v>98.9</v>
      </c>
      <c r="I35" s="200">
        <v>98.9</v>
      </c>
      <c r="J35" s="201">
        <v>99.1</v>
      </c>
      <c r="K35" s="19"/>
    </row>
    <row r="36" spans="1:11" x14ac:dyDescent="0.2">
      <c r="A36" s="190" t="s">
        <v>97</v>
      </c>
      <c r="B36" s="191">
        <v>97.6</v>
      </c>
      <c r="C36" s="192">
        <v>98.2</v>
      </c>
      <c r="D36" s="192">
        <v>98.5</v>
      </c>
      <c r="E36" s="193">
        <v>98.5</v>
      </c>
      <c r="F36" s="193">
        <v>97.8</v>
      </c>
      <c r="G36" s="194">
        <v>97.4</v>
      </c>
      <c r="H36" s="194">
        <v>99</v>
      </c>
      <c r="I36" s="194">
        <v>98.9</v>
      </c>
      <c r="J36" s="195">
        <v>99.1</v>
      </c>
      <c r="K36" s="19"/>
    </row>
    <row r="37" spans="1:11" x14ac:dyDescent="0.2">
      <c r="A37" s="190" t="s">
        <v>98</v>
      </c>
      <c r="B37" s="191">
        <v>94.9</v>
      </c>
      <c r="C37" s="192">
        <v>96.5</v>
      </c>
      <c r="D37" s="192">
        <v>96.8</v>
      </c>
      <c r="E37" s="193">
        <v>97.2</v>
      </c>
      <c r="F37" s="193">
        <v>96.6</v>
      </c>
      <c r="G37" s="194">
        <v>96.2</v>
      </c>
      <c r="H37" s="194">
        <v>97.6</v>
      </c>
      <c r="I37" s="194">
        <v>97.8</v>
      </c>
      <c r="J37" s="195">
        <v>98.5</v>
      </c>
      <c r="K37" s="19"/>
    </row>
    <row r="38" spans="1:11" x14ac:dyDescent="0.2">
      <c r="A38" s="190" t="s">
        <v>99</v>
      </c>
      <c r="B38" s="191">
        <v>97.2</v>
      </c>
      <c r="C38" s="192">
        <v>97.5</v>
      </c>
      <c r="D38" s="192">
        <v>98</v>
      </c>
      <c r="E38" s="193">
        <v>97.8</v>
      </c>
      <c r="F38" s="193">
        <v>97.9</v>
      </c>
      <c r="G38" s="194">
        <v>97.3</v>
      </c>
      <c r="H38" s="194">
        <v>98.6</v>
      </c>
      <c r="I38" s="194">
        <v>98.4</v>
      </c>
      <c r="J38" s="195">
        <v>98.8</v>
      </c>
      <c r="K38" s="19"/>
    </row>
    <row r="39" spans="1:11" x14ac:dyDescent="0.2">
      <c r="A39" s="190" t="s">
        <v>100</v>
      </c>
      <c r="B39" s="191">
        <v>97.5</v>
      </c>
      <c r="C39" s="192">
        <v>97.6</v>
      </c>
      <c r="D39" s="192">
        <v>97.8</v>
      </c>
      <c r="E39" s="193">
        <v>97.7</v>
      </c>
      <c r="F39" s="193">
        <v>97.6</v>
      </c>
      <c r="G39" s="194">
        <v>96.6</v>
      </c>
      <c r="H39" s="194">
        <v>98.5</v>
      </c>
      <c r="I39" s="194">
        <v>98.6</v>
      </c>
      <c r="J39" s="195">
        <v>99</v>
      </c>
      <c r="K39" s="19"/>
    </row>
    <row r="40" spans="1:11" x14ac:dyDescent="0.2">
      <c r="A40" s="196" t="s">
        <v>101</v>
      </c>
      <c r="B40" s="197">
        <v>98.1</v>
      </c>
      <c r="C40" s="198">
        <v>97.3</v>
      </c>
      <c r="D40" s="198">
        <v>97.8</v>
      </c>
      <c r="E40" s="199">
        <v>98.1</v>
      </c>
      <c r="F40" s="199">
        <v>96.9</v>
      </c>
      <c r="G40" s="200">
        <v>97.6</v>
      </c>
      <c r="H40" s="200">
        <v>98.6</v>
      </c>
      <c r="I40" s="200">
        <v>98.5</v>
      </c>
      <c r="J40" s="201">
        <v>99.2</v>
      </c>
      <c r="K40" s="19"/>
    </row>
    <row r="41" spans="1:11" x14ac:dyDescent="0.2">
      <c r="A41" s="190" t="s">
        <v>102</v>
      </c>
      <c r="B41" s="191">
        <v>97.1</v>
      </c>
      <c r="C41" s="192">
        <v>96.8</v>
      </c>
      <c r="D41" s="192">
        <v>97.2</v>
      </c>
      <c r="E41" s="193">
        <v>97.3</v>
      </c>
      <c r="F41" s="193">
        <v>97.3</v>
      </c>
      <c r="G41" s="194">
        <v>96.7</v>
      </c>
      <c r="H41" s="194">
        <v>98.6</v>
      </c>
      <c r="I41" s="194">
        <v>98.6</v>
      </c>
      <c r="J41" s="195">
        <v>99</v>
      </c>
      <c r="K41" s="19"/>
    </row>
    <row r="42" spans="1:11" x14ac:dyDescent="0.2">
      <c r="A42" s="190" t="s">
        <v>103</v>
      </c>
      <c r="B42" s="191">
        <v>97.5</v>
      </c>
      <c r="C42" s="192">
        <v>97.7</v>
      </c>
      <c r="D42" s="192">
        <v>97.5</v>
      </c>
      <c r="E42" s="193">
        <v>97.1</v>
      </c>
      <c r="F42" s="193">
        <v>97</v>
      </c>
      <c r="G42" s="194">
        <v>96.6</v>
      </c>
      <c r="H42" s="194">
        <v>98.2</v>
      </c>
      <c r="I42" s="194">
        <v>98.2</v>
      </c>
      <c r="J42" s="195">
        <v>98.9</v>
      </c>
      <c r="K42" s="19"/>
    </row>
    <row r="43" spans="1:11" x14ac:dyDescent="0.2">
      <c r="A43" s="190" t="s">
        <v>104</v>
      </c>
      <c r="B43" s="191">
        <v>97.2</v>
      </c>
      <c r="C43" s="192">
        <v>97.5</v>
      </c>
      <c r="D43" s="192">
        <v>97.6</v>
      </c>
      <c r="E43" s="193">
        <v>97.6</v>
      </c>
      <c r="F43" s="193">
        <v>97.3</v>
      </c>
      <c r="G43" s="194">
        <v>96.7</v>
      </c>
      <c r="H43" s="194">
        <v>98.7</v>
      </c>
      <c r="I43" s="194">
        <v>98.9</v>
      </c>
      <c r="J43" s="195">
        <v>99.2</v>
      </c>
      <c r="K43" s="19"/>
    </row>
    <row r="44" spans="1:11" x14ac:dyDescent="0.2">
      <c r="A44" s="190" t="s">
        <v>105</v>
      </c>
      <c r="B44" s="191">
        <v>97.8</v>
      </c>
      <c r="C44" s="192">
        <v>98</v>
      </c>
      <c r="D44" s="192">
        <v>98</v>
      </c>
      <c r="E44" s="193">
        <v>98.2</v>
      </c>
      <c r="F44" s="193">
        <v>98</v>
      </c>
      <c r="G44" s="194">
        <v>97.7</v>
      </c>
      <c r="H44" s="194">
        <v>98.5</v>
      </c>
      <c r="I44" s="194">
        <v>98.6</v>
      </c>
      <c r="J44" s="195">
        <v>99</v>
      </c>
      <c r="K44" s="19"/>
    </row>
    <row r="45" spans="1:11" x14ac:dyDescent="0.2">
      <c r="A45" s="196" t="s">
        <v>106</v>
      </c>
      <c r="B45" s="197">
        <v>97.5</v>
      </c>
      <c r="C45" s="198">
        <v>97.9</v>
      </c>
      <c r="D45" s="198">
        <v>98.3</v>
      </c>
      <c r="E45" s="199">
        <v>97.8</v>
      </c>
      <c r="F45" s="199">
        <v>98.1</v>
      </c>
      <c r="G45" s="200">
        <v>97.5</v>
      </c>
      <c r="H45" s="200">
        <v>99</v>
      </c>
      <c r="I45" s="200">
        <v>98.8</v>
      </c>
      <c r="J45" s="201">
        <v>99.2</v>
      </c>
      <c r="K45" s="19"/>
    </row>
    <row r="46" spans="1:11" x14ac:dyDescent="0.2">
      <c r="A46" s="190" t="s">
        <v>107</v>
      </c>
      <c r="B46" s="191">
        <v>97.2</v>
      </c>
      <c r="C46" s="192">
        <v>97.3</v>
      </c>
      <c r="D46" s="192">
        <v>97.7</v>
      </c>
      <c r="E46" s="193">
        <v>97.6</v>
      </c>
      <c r="F46" s="193">
        <v>97</v>
      </c>
      <c r="G46" s="194">
        <v>96.1</v>
      </c>
      <c r="H46" s="194">
        <v>98.3</v>
      </c>
      <c r="I46" s="194">
        <v>98.5</v>
      </c>
      <c r="J46" s="195">
        <v>98.9</v>
      </c>
      <c r="K46" s="19"/>
    </row>
    <row r="47" spans="1:11" x14ac:dyDescent="0.2">
      <c r="A47" s="190" t="s">
        <v>108</v>
      </c>
      <c r="B47" s="191">
        <v>97.3</v>
      </c>
      <c r="C47" s="192">
        <v>97.2</v>
      </c>
      <c r="D47" s="192">
        <v>97.5</v>
      </c>
      <c r="E47" s="193">
        <v>97.2</v>
      </c>
      <c r="F47" s="193">
        <v>96.7</v>
      </c>
      <c r="G47" s="194">
        <v>96.4</v>
      </c>
      <c r="H47" s="194">
        <v>97.6</v>
      </c>
      <c r="I47" s="194">
        <v>97.9</v>
      </c>
      <c r="J47" s="195">
        <v>98.4</v>
      </c>
      <c r="K47" s="19"/>
    </row>
    <row r="48" spans="1:11" x14ac:dyDescent="0.2">
      <c r="A48" s="190" t="s">
        <v>109</v>
      </c>
      <c r="B48" s="191">
        <v>97.1</v>
      </c>
      <c r="C48" s="192">
        <v>97.3</v>
      </c>
      <c r="D48" s="192">
        <v>97.6</v>
      </c>
      <c r="E48" s="193">
        <v>97.5</v>
      </c>
      <c r="F48" s="193">
        <v>97.6</v>
      </c>
      <c r="G48" s="194">
        <v>97.1</v>
      </c>
      <c r="H48" s="194">
        <v>98.4</v>
      </c>
      <c r="I48" s="194">
        <v>98.4</v>
      </c>
      <c r="J48" s="195">
        <v>98.6</v>
      </c>
      <c r="K48" s="19"/>
    </row>
    <row r="49" spans="1:11" x14ac:dyDescent="0.2">
      <c r="A49" s="190" t="s">
        <v>110</v>
      </c>
      <c r="B49" s="191">
        <v>97.2</v>
      </c>
      <c r="C49" s="192">
        <v>97.4</v>
      </c>
      <c r="D49" s="192">
        <v>97.7</v>
      </c>
      <c r="E49" s="193">
        <v>97.7</v>
      </c>
      <c r="F49" s="193">
        <v>97.4</v>
      </c>
      <c r="G49" s="194">
        <v>96.3</v>
      </c>
      <c r="H49" s="194">
        <v>98.2</v>
      </c>
      <c r="I49" s="194">
        <v>98.4</v>
      </c>
      <c r="J49" s="195">
        <v>99</v>
      </c>
      <c r="K49" s="19"/>
    </row>
    <row r="50" spans="1:11" x14ac:dyDescent="0.2">
      <c r="A50" s="196" t="s">
        <v>111</v>
      </c>
      <c r="B50" s="191">
        <v>97.6</v>
      </c>
      <c r="C50" s="198">
        <v>97.6</v>
      </c>
      <c r="D50" s="198">
        <v>97.899999999999991</v>
      </c>
      <c r="E50" s="199">
        <v>98</v>
      </c>
      <c r="F50" s="199">
        <v>97.7</v>
      </c>
      <c r="G50" s="200">
        <v>97.2</v>
      </c>
      <c r="H50" s="200">
        <v>98.4</v>
      </c>
      <c r="I50" s="200">
        <v>99</v>
      </c>
      <c r="J50" s="201">
        <v>99.3</v>
      </c>
      <c r="K50" s="19"/>
    </row>
    <row r="51" spans="1:11" x14ac:dyDescent="0.2">
      <c r="A51" s="190" t="s">
        <v>112</v>
      </c>
      <c r="B51" s="202">
        <v>98.2</v>
      </c>
      <c r="C51" s="192">
        <v>98.6</v>
      </c>
      <c r="D51" s="192">
        <v>98.1</v>
      </c>
      <c r="E51" s="193">
        <v>98.1</v>
      </c>
      <c r="F51" s="193">
        <v>97.9</v>
      </c>
      <c r="G51" s="194">
        <v>97.2</v>
      </c>
      <c r="H51" s="194">
        <v>98.6</v>
      </c>
      <c r="I51" s="194">
        <v>98</v>
      </c>
      <c r="J51" s="195">
        <v>98.7</v>
      </c>
      <c r="K51" s="19"/>
    </row>
    <row r="52" spans="1:11" x14ac:dyDescent="0.2">
      <c r="A52" s="190" t="s">
        <v>113</v>
      </c>
      <c r="B52" s="191">
        <v>97.5</v>
      </c>
      <c r="C52" s="192">
        <v>97.6</v>
      </c>
      <c r="D52" s="192">
        <v>98.2</v>
      </c>
      <c r="E52" s="193">
        <v>98.1</v>
      </c>
      <c r="F52" s="193">
        <v>97.6</v>
      </c>
      <c r="G52" s="194">
        <v>97.5</v>
      </c>
      <c r="H52" s="194">
        <v>98.9</v>
      </c>
      <c r="I52" s="194">
        <v>98.9</v>
      </c>
      <c r="J52" s="195">
        <v>99.2</v>
      </c>
      <c r="K52" s="19"/>
    </row>
    <row r="53" spans="1:11" x14ac:dyDescent="0.2">
      <c r="A53" s="190" t="s">
        <v>114</v>
      </c>
      <c r="B53" s="191">
        <v>97.9</v>
      </c>
      <c r="C53" s="192">
        <v>97.4</v>
      </c>
      <c r="D53" s="192">
        <v>97.899999999999991</v>
      </c>
      <c r="E53" s="193">
        <v>97.6</v>
      </c>
      <c r="F53" s="193">
        <v>97.5</v>
      </c>
      <c r="G53" s="194">
        <v>97</v>
      </c>
      <c r="H53" s="194">
        <v>99</v>
      </c>
      <c r="I53" s="194">
        <v>98.7</v>
      </c>
      <c r="J53" s="195">
        <v>99.1</v>
      </c>
      <c r="K53" s="19"/>
    </row>
    <row r="54" spans="1:11" x14ac:dyDescent="0.2">
      <c r="A54" s="190" t="s">
        <v>115</v>
      </c>
      <c r="B54" s="191">
        <v>96</v>
      </c>
      <c r="C54" s="192">
        <v>96.5</v>
      </c>
      <c r="D54" s="192">
        <v>97</v>
      </c>
      <c r="E54" s="193">
        <v>96.9</v>
      </c>
      <c r="F54" s="193">
        <v>97.3</v>
      </c>
      <c r="G54" s="194">
        <v>96.9</v>
      </c>
      <c r="H54" s="194">
        <v>97.1</v>
      </c>
      <c r="I54" s="194">
        <v>98.4</v>
      </c>
      <c r="J54" s="195">
        <v>98.5</v>
      </c>
      <c r="K54" s="19"/>
    </row>
    <row r="55" spans="1:11" x14ac:dyDescent="0.2">
      <c r="A55" s="190" t="s">
        <v>116</v>
      </c>
      <c r="B55" s="191">
        <v>97.7</v>
      </c>
      <c r="C55" s="192">
        <v>97.7</v>
      </c>
      <c r="D55" s="192">
        <v>97.899999999999991</v>
      </c>
      <c r="E55" s="193">
        <v>97.7</v>
      </c>
      <c r="F55" s="193">
        <v>97.3</v>
      </c>
      <c r="G55" s="194">
        <v>97</v>
      </c>
      <c r="H55" s="194">
        <v>98.4</v>
      </c>
      <c r="I55" s="194">
        <v>98.4</v>
      </c>
      <c r="J55" s="195">
        <v>98.9</v>
      </c>
      <c r="K55" s="19"/>
    </row>
    <row r="56" spans="1:11" x14ac:dyDescent="0.2">
      <c r="A56" s="190" t="s">
        <v>117</v>
      </c>
      <c r="B56" s="191">
        <v>97.8</v>
      </c>
      <c r="C56" s="192">
        <v>97.7</v>
      </c>
      <c r="D56" s="192">
        <v>98.1</v>
      </c>
      <c r="E56" s="193">
        <v>97.9</v>
      </c>
      <c r="F56" s="193">
        <v>97.4</v>
      </c>
      <c r="G56" s="194">
        <v>97.1</v>
      </c>
      <c r="H56" s="194">
        <v>98.9</v>
      </c>
      <c r="I56" s="194">
        <v>98.9</v>
      </c>
      <c r="J56" s="195">
        <v>99.1</v>
      </c>
      <c r="K56" s="19"/>
    </row>
    <row r="57" spans="1:11" x14ac:dyDescent="0.2">
      <c r="A57" s="203" t="s">
        <v>61</v>
      </c>
      <c r="B57" s="204">
        <v>97.4</v>
      </c>
      <c r="C57" s="205">
        <v>97.4</v>
      </c>
      <c r="D57" s="205">
        <v>97.7</v>
      </c>
      <c r="E57" s="205">
        <v>97.6</v>
      </c>
      <c r="F57" s="206">
        <v>97.4</v>
      </c>
      <c r="G57" s="207">
        <v>97</v>
      </c>
      <c r="H57" s="207">
        <v>98.5</v>
      </c>
      <c r="I57" s="207">
        <v>98.5</v>
      </c>
      <c r="J57" s="208">
        <v>99</v>
      </c>
      <c r="K57" s="19"/>
    </row>
    <row r="58" spans="1:11" x14ac:dyDescent="0.2">
      <c r="A58" s="203" t="s">
        <v>118</v>
      </c>
      <c r="B58" s="209">
        <v>93.8</v>
      </c>
      <c r="C58" s="206">
        <v>94.2</v>
      </c>
      <c r="D58" s="206">
        <v>93.8</v>
      </c>
      <c r="E58" s="206">
        <v>94.3</v>
      </c>
      <c r="F58" s="206">
        <v>95.5</v>
      </c>
      <c r="G58" s="207">
        <v>96</v>
      </c>
      <c r="H58" s="207">
        <v>96</v>
      </c>
      <c r="I58" s="207">
        <v>95.8</v>
      </c>
      <c r="J58" s="208">
        <v>96.5</v>
      </c>
      <c r="K58" s="19"/>
    </row>
    <row r="59" spans="1:11" x14ac:dyDescent="0.2">
      <c r="A59" s="183"/>
      <c r="B59" s="183"/>
      <c r="C59" s="183"/>
      <c r="D59" s="183"/>
      <c r="E59" s="183"/>
      <c r="F59" s="183"/>
      <c r="G59" s="183"/>
      <c r="H59" s="183"/>
      <c r="I59" s="183"/>
      <c r="J59" s="183"/>
      <c r="K59" s="25"/>
    </row>
    <row r="60" spans="1:11" ht="12.75" customHeight="1" x14ac:dyDescent="0.2">
      <c r="A60" s="512" t="s">
        <v>119</v>
      </c>
      <c r="B60" s="512"/>
      <c r="C60" s="512"/>
      <c r="D60" s="512"/>
      <c r="E60" s="512"/>
      <c r="F60" s="512"/>
      <c r="G60" s="489"/>
      <c r="H60" s="489"/>
      <c r="I60" s="489"/>
      <c r="J60" s="489"/>
      <c r="K60" s="25"/>
    </row>
    <row r="61" spans="1:11" ht="12.75" customHeight="1" x14ac:dyDescent="0.2">
      <c r="A61" s="512" t="s">
        <v>120</v>
      </c>
      <c r="B61" s="512"/>
      <c r="C61" s="512"/>
      <c r="D61" s="512"/>
      <c r="E61" s="512"/>
      <c r="F61" s="512"/>
      <c r="G61" s="489"/>
      <c r="H61" s="489"/>
      <c r="I61" s="489"/>
      <c r="J61" s="489"/>
      <c r="K61" s="25"/>
    </row>
    <row r="62" spans="1:11" ht="17.25" customHeight="1" x14ac:dyDescent="0.2">
      <c r="A62" s="513" t="s">
        <v>121</v>
      </c>
      <c r="B62" s="513"/>
      <c r="C62" s="513"/>
      <c r="D62" s="513"/>
      <c r="E62" s="513"/>
      <c r="F62" s="513"/>
      <c r="G62" s="275"/>
      <c r="H62" s="275"/>
      <c r="I62" s="275"/>
      <c r="J62" s="275"/>
      <c r="K62" s="25"/>
    </row>
    <row r="63" spans="1:11" hidden="1" x14ac:dyDescent="0.2">
      <c r="K63" s="25"/>
    </row>
    <row r="64" spans="1:11" x14ac:dyDescent="0.2">
      <c r="A64" s="25"/>
      <c r="B64" s="25"/>
      <c r="C64" s="25"/>
      <c r="D64" s="25"/>
      <c r="E64" s="25"/>
      <c r="F64" s="25"/>
      <c r="G64" s="25"/>
      <c r="H64" s="25"/>
      <c r="I64" s="25"/>
      <c r="J64" s="26"/>
      <c r="K64" s="25"/>
    </row>
    <row r="65" spans="1:11" x14ac:dyDescent="0.2">
      <c r="A65" s="25"/>
      <c r="B65" s="25"/>
      <c r="C65" s="25"/>
      <c r="D65" s="25"/>
      <c r="E65" s="25"/>
      <c r="F65" s="25"/>
      <c r="G65" s="25"/>
      <c r="H65" s="25"/>
      <c r="I65" s="25"/>
      <c r="J65" s="26"/>
      <c r="K65" s="25"/>
    </row>
  </sheetData>
  <mergeCells count="6">
    <mergeCell ref="A1:J1"/>
    <mergeCell ref="A2:J2"/>
    <mergeCell ref="A3:J3"/>
    <mergeCell ref="A60:F60"/>
    <mergeCell ref="A62:F62"/>
    <mergeCell ref="A61:F61"/>
  </mergeCells>
  <printOptions horizontalCentered="1"/>
  <pageMargins left="0.7" right="0.7" top="0.75" bottom="0.75" header="0.3" footer="0.3"/>
  <pageSetup scale="7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2"/>
  <sheetViews>
    <sheetView zoomScaleNormal="100" zoomScaleSheetLayoutView="100" workbookViewId="0">
      <selection sqref="A1:F1"/>
    </sheetView>
  </sheetViews>
  <sheetFormatPr defaultColWidth="12.5703125" defaultRowHeight="15" x14ac:dyDescent="0.2"/>
  <cols>
    <col min="1" max="1" width="22.7109375" style="31" customWidth="1"/>
    <col min="2" max="6" width="14.7109375" style="31" customWidth="1"/>
    <col min="7" max="16384" width="12.5703125" style="31"/>
  </cols>
  <sheetData>
    <row r="1" spans="1:7" ht="18.75" x14ac:dyDescent="0.2">
      <c r="A1" s="514" t="s">
        <v>122</v>
      </c>
      <c r="B1" s="514"/>
      <c r="C1" s="514"/>
      <c r="D1" s="514"/>
      <c r="E1" s="514"/>
      <c r="F1" s="514"/>
      <c r="G1" s="45"/>
    </row>
    <row r="2" spans="1:7" ht="18.75" x14ac:dyDescent="0.2">
      <c r="A2" s="514" t="s">
        <v>123</v>
      </c>
      <c r="B2" s="514"/>
      <c r="C2" s="514"/>
      <c r="D2" s="514"/>
      <c r="E2" s="514"/>
      <c r="F2" s="514"/>
      <c r="G2" s="45"/>
    </row>
    <row r="3" spans="1:7" ht="18.75" x14ac:dyDescent="0.2">
      <c r="A3" s="514" t="s">
        <v>124</v>
      </c>
      <c r="B3" s="514"/>
      <c r="C3" s="514"/>
      <c r="D3" s="514"/>
      <c r="E3" s="514"/>
      <c r="F3" s="514"/>
      <c r="G3" s="45"/>
    </row>
    <row r="4" spans="1:7" ht="15.75" thickBot="1" x14ac:dyDescent="0.25">
      <c r="A4" s="210"/>
      <c r="B4" s="211"/>
      <c r="C4" s="211"/>
      <c r="D4" s="211"/>
      <c r="E4" s="211"/>
      <c r="F4" s="210"/>
    </row>
    <row r="5" spans="1:7" ht="15.75" thickBot="1" x14ac:dyDescent="0.25">
      <c r="A5" s="212"/>
      <c r="B5" s="213">
        <v>1984</v>
      </c>
      <c r="C5" s="214">
        <v>1996</v>
      </c>
      <c r="D5" s="214">
        <v>2000</v>
      </c>
      <c r="E5" s="214">
        <v>2010</v>
      </c>
      <c r="F5" s="189">
        <v>2020</v>
      </c>
    </row>
    <row r="6" spans="1:7" x14ac:dyDescent="0.2">
      <c r="A6" s="215" t="s">
        <v>67</v>
      </c>
      <c r="B6" s="193">
        <v>88.436666666666696</v>
      </c>
      <c r="C6" s="193">
        <v>92.1666666666667</v>
      </c>
      <c r="D6" s="193">
        <v>91.86666666666666</v>
      </c>
      <c r="E6" s="193">
        <v>95.226666666666674</v>
      </c>
      <c r="F6" s="195">
        <v>97.9</v>
      </c>
    </row>
    <row r="7" spans="1:7" x14ac:dyDescent="0.2">
      <c r="A7" s="215" t="s">
        <v>68</v>
      </c>
      <c r="B7" s="193">
        <v>86.513333333333307</v>
      </c>
      <c r="C7" s="193">
        <v>94.433333333333294</v>
      </c>
      <c r="D7" s="193">
        <v>94.3</v>
      </c>
      <c r="E7" s="193">
        <v>97.09666666666665</v>
      </c>
      <c r="F7" s="195">
        <v>99.5</v>
      </c>
    </row>
    <row r="8" spans="1:7" x14ac:dyDescent="0.2">
      <c r="A8" s="215" t="s">
        <v>69</v>
      </c>
      <c r="B8" s="193">
        <v>86.94</v>
      </c>
      <c r="C8" s="193">
        <v>93.1</v>
      </c>
      <c r="D8" s="193">
        <v>93.933333333333294</v>
      </c>
      <c r="E8" s="193">
        <v>95.240000000000009</v>
      </c>
      <c r="F8" s="195">
        <v>98.9</v>
      </c>
    </row>
    <row r="9" spans="1:7" x14ac:dyDescent="0.2">
      <c r="A9" s="215" t="s">
        <v>70</v>
      </c>
      <c r="B9" s="193">
        <v>86.56</v>
      </c>
      <c r="C9" s="193">
        <v>86.866666666666703</v>
      </c>
      <c r="D9" s="193">
        <v>88.6</v>
      </c>
      <c r="E9" s="193">
        <v>93.366666666666674</v>
      </c>
      <c r="F9" s="195">
        <v>94.3</v>
      </c>
    </row>
    <row r="10" spans="1:7" x14ac:dyDescent="0.2">
      <c r="A10" s="216" t="s">
        <v>71</v>
      </c>
      <c r="B10" s="199">
        <v>92.453333333333305</v>
      </c>
      <c r="C10" s="199">
        <v>95.033333333333303</v>
      </c>
      <c r="D10" s="199">
        <v>95.833333333333329</v>
      </c>
      <c r="E10" s="199">
        <v>96.416666666666671</v>
      </c>
      <c r="F10" s="201">
        <v>96.7</v>
      </c>
    </row>
    <row r="11" spans="1:7" x14ac:dyDescent="0.2">
      <c r="A11" s="215" t="s">
        <v>72</v>
      </c>
      <c r="B11" s="193">
        <v>93.243333333333297</v>
      </c>
      <c r="C11" s="193">
        <v>95.466666666666697</v>
      </c>
      <c r="D11" s="193">
        <v>96.266666666666666</v>
      </c>
      <c r="E11" s="193">
        <v>97.736666666666679</v>
      </c>
      <c r="F11" s="195">
        <v>99.2</v>
      </c>
    </row>
    <row r="12" spans="1:7" x14ac:dyDescent="0.2">
      <c r="A12" s="215" t="s">
        <v>73</v>
      </c>
      <c r="B12" s="193">
        <v>95.493333333333297</v>
      </c>
      <c r="C12" s="193">
        <v>97.466666666666697</v>
      </c>
      <c r="D12" s="193">
        <v>96.433333333333337</v>
      </c>
      <c r="E12" s="193">
        <v>97.903333333333322</v>
      </c>
      <c r="F12" s="195">
        <v>97.5</v>
      </c>
    </row>
    <row r="13" spans="1:7" x14ac:dyDescent="0.2">
      <c r="A13" s="215" t="s">
        <v>74</v>
      </c>
      <c r="B13" s="193">
        <v>94.25</v>
      </c>
      <c r="C13" s="193">
        <v>96.066666666666706</v>
      </c>
      <c r="D13" s="193">
        <v>96.266666666666666</v>
      </c>
      <c r="E13" s="193">
        <v>97.440000000000012</v>
      </c>
      <c r="F13" s="195">
        <v>99.2</v>
      </c>
    </row>
    <row r="14" spans="1:7" x14ac:dyDescent="0.2">
      <c r="A14" s="215" t="s">
        <v>75</v>
      </c>
      <c r="B14" s="193">
        <v>94.89</v>
      </c>
      <c r="C14" s="193">
        <v>93.033333333333303</v>
      </c>
      <c r="D14" s="193">
        <v>93.233333333333334</v>
      </c>
      <c r="E14" s="193">
        <v>91.056666666666672</v>
      </c>
      <c r="F14" s="195">
        <v>97.9</v>
      </c>
    </row>
    <row r="15" spans="1:7" x14ac:dyDescent="0.2">
      <c r="A15" s="216" t="s">
        <v>76</v>
      </c>
      <c r="B15" s="199">
        <v>88.7</v>
      </c>
      <c r="C15" s="199">
        <v>93.066666666666706</v>
      </c>
      <c r="D15" s="199">
        <v>92.1</v>
      </c>
      <c r="E15" s="199">
        <v>93.733333333333348</v>
      </c>
      <c r="F15" s="201">
        <v>92.4</v>
      </c>
    </row>
    <row r="16" spans="1:7" x14ac:dyDescent="0.2">
      <c r="A16" s="215" t="s">
        <v>77</v>
      </c>
      <c r="B16" s="193">
        <v>86.176666666666705</v>
      </c>
      <c r="C16" s="193">
        <v>89.6666666666667</v>
      </c>
      <c r="D16" s="193">
        <v>91.1</v>
      </c>
      <c r="E16" s="193">
        <v>93.006666666666661</v>
      </c>
      <c r="F16" s="195">
        <v>96.4</v>
      </c>
    </row>
    <row r="17" spans="1:6" x14ac:dyDescent="0.2">
      <c r="A17" s="215" t="s">
        <v>78</v>
      </c>
      <c r="B17" s="193">
        <v>93.516666666666694</v>
      </c>
      <c r="C17" s="193">
        <v>94.8</v>
      </c>
      <c r="D17" s="193">
        <v>94.733333333333334</v>
      </c>
      <c r="E17" s="193">
        <v>95.693333333333342</v>
      </c>
      <c r="F17" s="195">
        <v>98.5</v>
      </c>
    </row>
    <row r="18" spans="1:6" x14ac:dyDescent="0.2">
      <c r="A18" s="215" t="s">
        <v>79</v>
      </c>
      <c r="B18" s="193">
        <v>90.71</v>
      </c>
      <c r="C18" s="193">
        <v>92.866666666666703</v>
      </c>
      <c r="D18" s="193">
        <v>93.933333333333337</v>
      </c>
      <c r="E18" s="193">
        <v>97.923333333333332</v>
      </c>
      <c r="F18" s="195">
        <v>98.4</v>
      </c>
    </row>
    <row r="19" spans="1:6" x14ac:dyDescent="0.2">
      <c r="A19" s="215" t="s">
        <v>80</v>
      </c>
      <c r="B19" s="193">
        <v>94.16</v>
      </c>
      <c r="C19" s="193">
        <v>93</v>
      </c>
      <c r="D19" s="193">
        <v>91.533333333333331</v>
      </c>
      <c r="E19" s="193">
        <v>95.18</v>
      </c>
      <c r="F19" s="195">
        <v>98.5</v>
      </c>
    </row>
    <row r="20" spans="1:6" x14ac:dyDescent="0.2">
      <c r="A20" s="216" t="s">
        <v>81</v>
      </c>
      <c r="B20" s="199">
        <v>91.57</v>
      </c>
      <c r="C20" s="199">
        <v>93.733333333333306</v>
      </c>
      <c r="D20" s="199">
        <v>94.466666666666669</v>
      </c>
      <c r="E20" s="199">
        <v>92.456666666666663</v>
      </c>
      <c r="F20" s="201">
        <v>98.6</v>
      </c>
    </row>
    <row r="21" spans="1:6" x14ac:dyDescent="0.2">
      <c r="A21" s="215" t="s">
        <v>82</v>
      </c>
      <c r="B21" s="193">
        <v>96.213333333333296</v>
      </c>
      <c r="C21" s="193">
        <v>96.6</v>
      </c>
      <c r="D21" s="193">
        <v>96.2</v>
      </c>
      <c r="E21" s="193">
        <v>97.676666666666662</v>
      </c>
      <c r="F21" s="195">
        <v>98.4</v>
      </c>
    </row>
    <row r="22" spans="1:6" x14ac:dyDescent="0.2">
      <c r="A22" s="215" t="s">
        <v>83</v>
      </c>
      <c r="B22" s="193">
        <v>94.316666666666706</v>
      </c>
      <c r="C22" s="193">
        <v>93.9</v>
      </c>
      <c r="D22" s="193">
        <v>94.8</v>
      </c>
      <c r="E22" s="193">
        <v>97.456666666666663</v>
      </c>
      <c r="F22" s="195">
        <v>98.7</v>
      </c>
    </row>
    <row r="23" spans="1:6" x14ac:dyDescent="0.2">
      <c r="A23" s="215" t="s">
        <v>84</v>
      </c>
      <c r="B23" s="193">
        <v>88.146666666666704</v>
      </c>
      <c r="C23" s="193">
        <v>92.3333333333333</v>
      </c>
      <c r="D23" s="193">
        <v>93.333333333333329</v>
      </c>
      <c r="E23" s="193">
        <v>95.013333333333335</v>
      </c>
      <c r="F23" s="195">
        <v>95.2</v>
      </c>
    </row>
    <row r="24" spans="1:6" x14ac:dyDescent="0.2">
      <c r="A24" s="215" t="s">
        <v>85</v>
      </c>
      <c r="B24" s="193">
        <v>89.66</v>
      </c>
      <c r="C24" s="193">
        <v>91.1</v>
      </c>
      <c r="D24" s="193">
        <v>92.6</v>
      </c>
      <c r="E24" s="193">
        <v>96.513333333333321</v>
      </c>
      <c r="F24" s="195">
        <v>97.5</v>
      </c>
    </row>
    <row r="25" spans="1:6" x14ac:dyDescent="0.2">
      <c r="A25" s="216" t="s">
        <v>86</v>
      </c>
      <c r="B25" s="199">
        <v>93.44</v>
      </c>
      <c r="C25" s="199">
        <v>96.5</v>
      </c>
      <c r="D25" s="199">
        <v>97.86666666666666</v>
      </c>
      <c r="E25" s="199">
        <v>98.15666666666668</v>
      </c>
      <c r="F25" s="201">
        <v>99.2</v>
      </c>
    </row>
    <row r="26" spans="1:6" x14ac:dyDescent="0.2">
      <c r="A26" s="215" t="s">
        <v>87</v>
      </c>
      <c r="B26" s="193">
        <v>95.69</v>
      </c>
      <c r="C26" s="193">
        <v>96.7</v>
      </c>
      <c r="D26" s="193">
        <v>95.033333333333331</v>
      </c>
      <c r="E26" s="193">
        <v>96.203333333333333</v>
      </c>
      <c r="F26" s="195">
        <v>97.9</v>
      </c>
    </row>
    <row r="27" spans="1:6" x14ac:dyDescent="0.2">
      <c r="A27" s="215" t="s">
        <v>88</v>
      </c>
      <c r="B27" s="193">
        <v>95.86</v>
      </c>
      <c r="C27" s="193">
        <v>95.7</v>
      </c>
      <c r="D27" s="193">
        <v>94.6</v>
      </c>
      <c r="E27" s="193">
        <v>97.616666666666674</v>
      </c>
      <c r="F27" s="195">
        <v>98.6</v>
      </c>
    </row>
    <row r="28" spans="1:6" x14ac:dyDescent="0.2">
      <c r="A28" s="215" t="s">
        <v>89</v>
      </c>
      <c r="B28" s="193">
        <v>92.8333333333333</v>
      </c>
      <c r="C28" s="193">
        <v>94.966666666666697</v>
      </c>
      <c r="D28" s="193">
        <v>94.966666666666669</v>
      </c>
      <c r="E28" s="193">
        <v>96.820000000000007</v>
      </c>
      <c r="F28" s="195">
        <v>98</v>
      </c>
    </row>
    <row r="29" spans="1:6" x14ac:dyDescent="0.2">
      <c r="A29" s="215" t="s">
        <v>90</v>
      </c>
      <c r="B29" s="193">
        <v>95.8333333333333</v>
      </c>
      <c r="C29" s="193">
        <v>97.1</v>
      </c>
      <c r="D29" s="193">
        <v>97.433333333333337</v>
      </c>
      <c r="E29" s="193">
        <v>98.483333333333334</v>
      </c>
      <c r="F29" s="195">
        <v>98.9</v>
      </c>
    </row>
    <row r="30" spans="1:6" x14ac:dyDescent="0.2">
      <c r="A30" s="216" t="s">
        <v>91</v>
      </c>
      <c r="B30" s="199">
        <v>82.366666666666703</v>
      </c>
      <c r="C30" s="199">
        <v>87.533333333333303</v>
      </c>
      <c r="D30" s="199">
        <v>89.2</v>
      </c>
      <c r="E30" s="199">
        <v>95.986666666666679</v>
      </c>
      <c r="F30" s="201">
        <v>97.5</v>
      </c>
    </row>
    <row r="31" spans="1:6" x14ac:dyDescent="0.2">
      <c r="A31" s="215" t="s">
        <v>92</v>
      </c>
      <c r="B31" s="193">
        <v>91.48</v>
      </c>
      <c r="C31" s="193">
        <v>95.3333333333333</v>
      </c>
      <c r="D31" s="193">
        <v>95.766666666666666</v>
      </c>
      <c r="E31" s="193">
        <v>96.143333333333331</v>
      </c>
      <c r="F31" s="195">
        <v>98.8</v>
      </c>
    </row>
    <row r="32" spans="1:6" x14ac:dyDescent="0.2">
      <c r="A32" s="215" t="s">
        <v>93</v>
      </c>
      <c r="B32" s="193">
        <v>90.963333333333296</v>
      </c>
      <c r="C32" s="193">
        <v>94.266666666666694</v>
      </c>
      <c r="D32" s="193">
        <v>94.6</v>
      </c>
      <c r="E32" s="193">
        <v>94.866666666666674</v>
      </c>
      <c r="F32" s="195">
        <v>98.2</v>
      </c>
    </row>
    <row r="33" spans="1:6" x14ac:dyDescent="0.2">
      <c r="A33" s="215" t="s">
        <v>94</v>
      </c>
      <c r="B33" s="193">
        <v>95.676666666666705</v>
      </c>
      <c r="C33" s="193">
        <v>96</v>
      </c>
      <c r="D33" s="193">
        <v>97.333333333333329</v>
      </c>
      <c r="E33" s="193">
        <v>95.613333333333344</v>
      </c>
      <c r="F33" s="195">
        <v>99.1</v>
      </c>
    </row>
    <row r="34" spans="1:6" x14ac:dyDescent="0.2">
      <c r="A34" s="215" t="s">
        <v>95</v>
      </c>
      <c r="B34" s="193">
        <v>90.353333333333296</v>
      </c>
      <c r="C34" s="193">
        <v>93.5</v>
      </c>
      <c r="D34" s="193">
        <v>93.966666666666669</v>
      </c>
      <c r="E34" s="193">
        <v>96.586666666666659</v>
      </c>
      <c r="F34" s="195">
        <v>96.7</v>
      </c>
    </row>
    <row r="35" spans="1:6" x14ac:dyDescent="0.2">
      <c r="A35" s="216" t="s">
        <v>96</v>
      </c>
      <c r="B35" s="199">
        <v>94.326666666666696</v>
      </c>
      <c r="C35" s="199">
        <v>96.133333333333297</v>
      </c>
      <c r="D35" s="199">
        <v>97.666666666666671</v>
      </c>
      <c r="E35" s="199">
        <v>98.206666666666663</v>
      </c>
      <c r="F35" s="201">
        <v>99.3</v>
      </c>
    </row>
    <row r="36" spans="1:6" x14ac:dyDescent="0.2">
      <c r="A36" s="215" t="s">
        <v>97</v>
      </c>
      <c r="B36" s="193">
        <v>94.79</v>
      </c>
      <c r="C36" s="193">
        <v>93.6</v>
      </c>
      <c r="D36" s="193">
        <v>94.6</v>
      </c>
      <c r="E36" s="193">
        <v>95.923333333333332</v>
      </c>
      <c r="F36" s="195">
        <v>88.2</v>
      </c>
    </row>
    <row r="37" spans="1:6" x14ac:dyDescent="0.2">
      <c r="A37" s="215" t="s">
        <v>98</v>
      </c>
      <c r="B37" s="193">
        <v>82.046666666666695</v>
      </c>
      <c r="C37" s="193">
        <v>86.233333333333306</v>
      </c>
      <c r="D37" s="193">
        <v>91.2</v>
      </c>
      <c r="E37" s="193">
        <v>92.443333333333328</v>
      </c>
      <c r="F37" s="195">
        <v>95.3</v>
      </c>
    </row>
    <row r="38" spans="1:6" x14ac:dyDescent="0.2">
      <c r="A38" s="215" t="s">
        <v>99</v>
      </c>
      <c r="B38" s="193">
        <v>91.773333333333298</v>
      </c>
      <c r="C38" s="193">
        <v>93.433333333333294</v>
      </c>
      <c r="D38" s="193">
        <v>95.066666666666663</v>
      </c>
      <c r="E38" s="193">
        <v>94.84666666666665</v>
      </c>
      <c r="F38" s="195">
        <v>95.4</v>
      </c>
    </row>
    <row r="39" spans="1:6" x14ac:dyDescent="0.2">
      <c r="A39" s="215" t="s">
        <v>100</v>
      </c>
      <c r="B39" s="193">
        <v>88.293333333333294</v>
      </c>
      <c r="C39" s="193">
        <v>93.5</v>
      </c>
      <c r="D39" s="193">
        <v>93.9</v>
      </c>
      <c r="E39" s="193">
        <v>95.530000000000015</v>
      </c>
      <c r="F39" s="195">
        <v>97.6</v>
      </c>
    </row>
    <row r="40" spans="1:6" x14ac:dyDescent="0.2">
      <c r="A40" s="216" t="s">
        <v>101</v>
      </c>
      <c r="B40" s="199">
        <v>94.636666666666699</v>
      </c>
      <c r="C40" s="199">
        <v>96.3</v>
      </c>
      <c r="D40" s="199">
        <v>95.8</v>
      </c>
      <c r="E40" s="199">
        <v>98.473333333333343</v>
      </c>
      <c r="F40" s="201">
        <v>98.8</v>
      </c>
    </row>
    <row r="41" spans="1:6" x14ac:dyDescent="0.2">
      <c r="A41" s="215" t="s">
        <v>102</v>
      </c>
      <c r="B41" s="193">
        <v>92.436666666666696</v>
      </c>
      <c r="C41" s="193">
        <v>94.5</v>
      </c>
      <c r="D41" s="193">
        <v>94.833333333333329</v>
      </c>
      <c r="E41" s="193">
        <v>96.743333333333339</v>
      </c>
      <c r="F41" s="195">
        <v>98</v>
      </c>
    </row>
    <row r="42" spans="1:6" x14ac:dyDescent="0.2">
      <c r="A42" s="215" t="s">
        <v>103</v>
      </c>
      <c r="B42" s="193">
        <v>90.25</v>
      </c>
      <c r="C42" s="193">
        <v>91.3</v>
      </c>
      <c r="D42" s="193">
        <v>91.166666666666671</v>
      </c>
      <c r="E42" s="193">
        <v>95.719999999999985</v>
      </c>
      <c r="F42" s="195">
        <v>98.5</v>
      </c>
    </row>
    <row r="43" spans="1:6" x14ac:dyDescent="0.2">
      <c r="A43" s="215" t="s">
        <v>104</v>
      </c>
      <c r="B43" s="193">
        <v>90.603333333333296</v>
      </c>
      <c r="C43" s="193">
        <v>96.033333333333303</v>
      </c>
      <c r="D43" s="193">
        <v>94.8</v>
      </c>
      <c r="E43" s="193">
        <v>97.596666666666678</v>
      </c>
      <c r="F43" s="195">
        <v>99.1</v>
      </c>
    </row>
    <row r="44" spans="1:6" x14ac:dyDescent="0.2">
      <c r="A44" s="215" t="s">
        <v>105</v>
      </c>
      <c r="B44" s="193">
        <v>94.85</v>
      </c>
      <c r="C44" s="193">
        <v>96.9</v>
      </c>
      <c r="D44" s="193">
        <v>96.6</v>
      </c>
      <c r="E44" s="193">
        <v>98.17</v>
      </c>
      <c r="F44" s="195">
        <v>98.7</v>
      </c>
    </row>
    <row r="45" spans="1:6" x14ac:dyDescent="0.2">
      <c r="A45" s="216" t="s">
        <v>106</v>
      </c>
      <c r="B45" s="199">
        <v>93.626666666666694</v>
      </c>
      <c r="C45" s="199">
        <v>95.7</v>
      </c>
      <c r="D45" s="199">
        <v>94.9</v>
      </c>
      <c r="E45" s="199">
        <v>97.173333333333332</v>
      </c>
      <c r="F45" s="201">
        <v>98.2</v>
      </c>
    </row>
    <row r="46" spans="1:6" x14ac:dyDescent="0.2">
      <c r="A46" s="215" t="s">
        <v>107</v>
      </c>
      <c r="B46" s="193">
        <v>83.653333333333293</v>
      </c>
      <c r="C46" s="193">
        <v>91.3</v>
      </c>
      <c r="D46" s="193">
        <v>93.166666666666671</v>
      </c>
      <c r="E46" s="193">
        <v>94.33</v>
      </c>
      <c r="F46" s="195">
        <v>98.5</v>
      </c>
    </row>
    <row r="47" spans="1:6" x14ac:dyDescent="0.2">
      <c r="A47" s="215" t="s">
        <v>108</v>
      </c>
      <c r="B47" s="193">
        <v>93.203333333333305</v>
      </c>
      <c r="C47" s="193">
        <v>93.3333333333333</v>
      </c>
      <c r="D47" s="193">
        <v>94.333333333333329</v>
      </c>
      <c r="E47" s="193">
        <v>97.766666666666666</v>
      </c>
      <c r="F47" s="195">
        <v>97.9</v>
      </c>
    </row>
    <row r="48" spans="1:6" x14ac:dyDescent="0.2">
      <c r="A48" s="215" t="s">
        <v>109</v>
      </c>
      <c r="B48" s="193">
        <v>88.486666666666693</v>
      </c>
      <c r="C48" s="193">
        <v>93.966666666666697</v>
      </c>
      <c r="D48" s="193">
        <v>95.5</v>
      </c>
      <c r="E48" s="193">
        <v>92.19</v>
      </c>
      <c r="F48" s="195">
        <v>97.8</v>
      </c>
    </row>
    <row r="49" spans="1:6" x14ac:dyDescent="0.2">
      <c r="A49" s="215" t="s">
        <v>110</v>
      </c>
      <c r="B49" s="193">
        <v>88.403333333333293</v>
      </c>
      <c r="C49" s="193">
        <v>91.033333333333303</v>
      </c>
      <c r="D49" s="193">
        <v>93.533333333333331</v>
      </c>
      <c r="E49" s="193">
        <v>95.236666666666665</v>
      </c>
      <c r="F49" s="195">
        <v>98.7</v>
      </c>
    </row>
    <row r="50" spans="1:6" x14ac:dyDescent="0.2">
      <c r="A50" s="216" t="s">
        <v>111</v>
      </c>
      <c r="B50" s="199">
        <v>92.52</v>
      </c>
      <c r="C50" s="199">
        <v>96.6666666666667</v>
      </c>
      <c r="D50" s="199">
        <v>95.933333333333337</v>
      </c>
      <c r="E50" s="199">
        <v>96.666666666666671</v>
      </c>
      <c r="F50" s="201">
        <v>97.3</v>
      </c>
    </row>
    <row r="51" spans="1:6" x14ac:dyDescent="0.2">
      <c r="A51" s="215" t="s">
        <v>112</v>
      </c>
      <c r="B51" s="193">
        <v>92.256666666666703</v>
      </c>
      <c r="C51" s="193">
        <v>95.933333333333294</v>
      </c>
      <c r="D51" s="193">
        <v>95.566666666666663</v>
      </c>
      <c r="E51" s="193">
        <v>98.143333333333317</v>
      </c>
      <c r="F51" s="195">
        <v>98.6</v>
      </c>
    </row>
    <row r="52" spans="1:6" x14ac:dyDescent="0.2">
      <c r="A52" s="215" t="s">
        <v>113</v>
      </c>
      <c r="B52" s="193">
        <v>93.053333333333299</v>
      </c>
      <c r="C52" s="193">
        <v>94.9</v>
      </c>
      <c r="D52" s="193">
        <v>95.36666666666666</v>
      </c>
      <c r="E52" s="193">
        <v>95.273333333333326</v>
      </c>
      <c r="F52" s="195">
        <v>98</v>
      </c>
    </row>
    <row r="53" spans="1:6" x14ac:dyDescent="0.2">
      <c r="A53" s="215" t="s">
        <v>114</v>
      </c>
      <c r="B53" s="193">
        <v>93.013333333333307</v>
      </c>
      <c r="C53" s="193">
        <v>94.533333333333303</v>
      </c>
      <c r="D53" s="193">
        <v>94.9</v>
      </c>
      <c r="E53" s="193">
        <v>98.139999999999986</v>
      </c>
      <c r="F53" s="195">
        <v>99.2</v>
      </c>
    </row>
    <row r="54" spans="1:6" x14ac:dyDescent="0.2">
      <c r="A54" s="215" t="s">
        <v>115</v>
      </c>
      <c r="B54" s="193">
        <v>87.69</v>
      </c>
      <c r="C54" s="193">
        <v>92.9</v>
      </c>
      <c r="D54" s="193">
        <v>94</v>
      </c>
      <c r="E54" s="193">
        <v>96.206666666666663</v>
      </c>
      <c r="F54" s="195">
        <v>99.2</v>
      </c>
    </row>
    <row r="55" spans="1:6" x14ac:dyDescent="0.2">
      <c r="A55" s="215" t="s">
        <v>116</v>
      </c>
      <c r="B55" s="193">
        <v>95.22</v>
      </c>
      <c r="C55" s="193">
        <v>97</v>
      </c>
      <c r="D55" s="193">
        <v>94.8</v>
      </c>
      <c r="E55" s="193">
        <v>98.323333333333338</v>
      </c>
      <c r="F55" s="195">
        <v>98.7</v>
      </c>
    </row>
    <row r="56" spans="1:6" ht="15.75" thickBot="1" x14ac:dyDescent="0.25">
      <c r="A56" s="215" t="s">
        <v>117</v>
      </c>
      <c r="B56" s="193">
        <v>89.87</v>
      </c>
      <c r="C56" s="193">
        <v>95.033333333333303</v>
      </c>
      <c r="D56" s="193">
        <v>94.733333333333334</v>
      </c>
      <c r="E56" s="193">
        <v>97.27</v>
      </c>
      <c r="F56" s="195">
        <v>98</v>
      </c>
    </row>
    <row r="57" spans="1:6" ht="15.75" thickBot="1" x14ac:dyDescent="0.25">
      <c r="A57" s="217" t="s">
        <v>61</v>
      </c>
      <c r="B57" s="206">
        <v>91.6</v>
      </c>
      <c r="C57" s="206">
        <v>93.9</v>
      </c>
      <c r="D57" s="206">
        <v>94.4</v>
      </c>
      <c r="E57" s="206">
        <v>95.813333333333333</v>
      </c>
      <c r="F57" s="208">
        <v>97.2</v>
      </c>
    </row>
    <row r="58" spans="1:6" x14ac:dyDescent="0.2">
      <c r="A58" s="218"/>
      <c r="B58" s="219"/>
      <c r="C58" s="220"/>
      <c r="D58" s="220"/>
      <c r="E58" s="220"/>
      <c r="F58" s="210"/>
    </row>
    <row r="59" spans="1:6" x14ac:dyDescent="0.2">
      <c r="A59" s="515" t="s">
        <v>125</v>
      </c>
      <c r="B59" s="515"/>
      <c r="C59" s="515"/>
      <c r="D59" s="515"/>
      <c r="E59" s="515"/>
      <c r="F59" s="515"/>
    </row>
    <row r="62" spans="1:6" x14ac:dyDescent="0.2">
      <c r="D62" s="32"/>
    </row>
  </sheetData>
  <mergeCells count="4">
    <mergeCell ref="A1:F1"/>
    <mergeCell ref="A2:F2"/>
    <mergeCell ref="A3:F3"/>
    <mergeCell ref="A59:F59"/>
  </mergeCells>
  <printOptions horizontalCentered="1"/>
  <pageMargins left="0.7" right="0.7" top="0.75" bottom="0.75" header="0.3" footer="0.3"/>
  <pageSetup scale="7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76"/>
  <sheetViews>
    <sheetView zoomScaleNormal="100" zoomScaleSheetLayoutView="100" workbookViewId="0">
      <selection sqref="A1:G1"/>
    </sheetView>
  </sheetViews>
  <sheetFormatPr defaultColWidth="12.85546875" defaultRowHeight="15" x14ac:dyDescent="0.25"/>
  <cols>
    <col min="1" max="1" width="18.5703125" style="7" bestFit="1" customWidth="1"/>
    <col min="2" max="6" width="12.7109375" style="7" customWidth="1"/>
    <col min="7" max="7" width="13.7109375" style="7" customWidth="1"/>
    <col min="8" max="16384" width="12.85546875" style="7"/>
  </cols>
  <sheetData>
    <row r="1" spans="1:12" ht="18.75" x14ac:dyDescent="0.3">
      <c r="A1" s="496" t="s">
        <v>126</v>
      </c>
      <c r="B1" s="496"/>
      <c r="C1" s="496"/>
      <c r="D1" s="496"/>
      <c r="E1" s="496"/>
      <c r="F1" s="496"/>
      <c r="G1" s="496"/>
    </row>
    <row r="2" spans="1:12" ht="18.75" x14ac:dyDescent="0.3">
      <c r="A2" s="496" t="s">
        <v>127</v>
      </c>
      <c r="B2" s="496"/>
      <c r="C2" s="496"/>
      <c r="D2" s="496"/>
      <c r="E2" s="496"/>
      <c r="F2" s="496"/>
      <c r="G2" s="496"/>
    </row>
    <row r="3" spans="1:12" ht="15.75" x14ac:dyDescent="0.25">
      <c r="A3" s="517" t="s">
        <v>16</v>
      </c>
      <c r="B3" s="517"/>
      <c r="C3" s="517"/>
      <c r="D3" s="517"/>
      <c r="E3" s="517"/>
      <c r="F3" s="517"/>
      <c r="G3" s="517"/>
    </row>
    <row r="4" spans="1:12" ht="6" customHeight="1" thickBot="1" x14ac:dyDescent="0.35">
      <c r="A4" s="516"/>
      <c r="B4" s="516"/>
      <c r="C4" s="516"/>
      <c r="D4" s="516"/>
      <c r="E4" s="516"/>
      <c r="F4" s="516"/>
      <c r="G4" s="516"/>
    </row>
    <row r="5" spans="1:12" ht="28.5" x14ac:dyDescent="0.25">
      <c r="A5" s="221"/>
      <c r="B5" s="222" t="s">
        <v>17</v>
      </c>
      <c r="C5" s="223" t="s">
        <v>128</v>
      </c>
      <c r="D5" s="223" t="s">
        <v>129</v>
      </c>
      <c r="E5" s="223" t="s">
        <v>130</v>
      </c>
      <c r="F5" s="224" t="s">
        <v>131</v>
      </c>
      <c r="G5" s="128" t="s">
        <v>22</v>
      </c>
    </row>
    <row r="6" spans="1:12" x14ac:dyDescent="0.25">
      <c r="A6" s="225" t="s">
        <v>67</v>
      </c>
      <c r="B6" s="226">
        <v>97.505399645573263</v>
      </c>
      <c r="C6" s="226">
        <v>97.143901662894606</v>
      </c>
      <c r="D6" s="226">
        <v>98.009817983491459</v>
      </c>
      <c r="E6" s="226">
        <v>97.40742327320379</v>
      </c>
      <c r="F6" s="227">
        <v>98.906200300731243</v>
      </c>
      <c r="G6" s="228">
        <v>97.846494839053491</v>
      </c>
      <c r="I6" s="27"/>
      <c r="J6" s="27"/>
      <c r="K6" s="27"/>
      <c r="L6" s="27"/>
    </row>
    <row r="7" spans="1:12" x14ac:dyDescent="0.25">
      <c r="A7" s="87" t="s">
        <v>68</v>
      </c>
      <c r="B7" s="229">
        <v>99.343219610080268</v>
      </c>
      <c r="C7" s="229">
        <v>99.15439704882543</v>
      </c>
      <c r="D7" s="229">
        <v>100</v>
      </c>
      <c r="E7" s="229">
        <v>96.817458537892904</v>
      </c>
      <c r="F7" s="230">
        <v>100.00000000000001</v>
      </c>
      <c r="G7" s="231">
        <v>99.295287543886786</v>
      </c>
      <c r="I7" s="27"/>
      <c r="J7" s="27"/>
      <c r="K7" s="27"/>
      <c r="L7" s="27"/>
    </row>
    <row r="8" spans="1:12" x14ac:dyDescent="0.25">
      <c r="A8" s="87" t="s">
        <v>69</v>
      </c>
      <c r="B8" s="229">
        <v>97.583966465109214</v>
      </c>
      <c r="C8" s="229">
        <v>98.958436257028595</v>
      </c>
      <c r="D8" s="229">
        <v>100</v>
      </c>
      <c r="E8" s="229">
        <v>100.00000000000001</v>
      </c>
      <c r="F8" s="230">
        <v>99.497210020677358</v>
      </c>
      <c r="G8" s="231">
        <v>99.211458852830503</v>
      </c>
      <c r="I8" s="27"/>
      <c r="J8" s="27"/>
      <c r="K8" s="27"/>
      <c r="L8" s="27"/>
    </row>
    <row r="9" spans="1:12" x14ac:dyDescent="0.25">
      <c r="A9" s="87" t="s">
        <v>70</v>
      </c>
      <c r="B9" s="229">
        <v>93.995353845042729</v>
      </c>
      <c r="C9" s="229">
        <v>95.817444258234246</v>
      </c>
      <c r="D9" s="229">
        <v>95.313262397876144</v>
      </c>
      <c r="E9" s="229">
        <v>96.690702261713284</v>
      </c>
      <c r="F9" s="230">
        <v>95.248350305597526</v>
      </c>
      <c r="G9" s="231">
        <v>95.243440255952123</v>
      </c>
      <c r="I9" s="27"/>
      <c r="J9" s="27"/>
      <c r="K9" s="27"/>
      <c r="L9" s="27"/>
    </row>
    <row r="10" spans="1:12" x14ac:dyDescent="0.25">
      <c r="A10" s="91" t="s">
        <v>71</v>
      </c>
      <c r="B10" s="232">
        <v>95.094990905115225</v>
      </c>
      <c r="C10" s="232">
        <v>96.5606698352737</v>
      </c>
      <c r="D10" s="232">
        <v>96.170188011323461</v>
      </c>
      <c r="E10" s="232">
        <v>96.71789534384007</v>
      </c>
      <c r="F10" s="233">
        <v>98.406508814195647</v>
      </c>
      <c r="G10" s="234">
        <v>96.970042932355852</v>
      </c>
      <c r="I10" s="27"/>
      <c r="J10" s="27"/>
      <c r="K10" s="27"/>
      <c r="L10" s="27"/>
    </row>
    <row r="11" spans="1:12" x14ac:dyDescent="0.25">
      <c r="A11" s="87" t="s">
        <v>72</v>
      </c>
      <c r="B11" s="229">
        <v>97.576744448547473</v>
      </c>
      <c r="C11" s="229">
        <v>97.315136224876568</v>
      </c>
      <c r="D11" s="229">
        <v>100</v>
      </c>
      <c r="E11" s="229">
        <v>100</v>
      </c>
      <c r="F11" s="230">
        <v>99.803165721482216</v>
      </c>
      <c r="G11" s="231">
        <v>99.12173238922162</v>
      </c>
      <c r="I11" s="27"/>
      <c r="J11" s="27"/>
      <c r="K11" s="27"/>
      <c r="L11" s="27"/>
    </row>
    <row r="12" spans="1:12" x14ac:dyDescent="0.25">
      <c r="A12" s="87" t="s">
        <v>73</v>
      </c>
      <c r="B12" s="229">
        <v>97.478263151492328</v>
      </c>
      <c r="C12" s="229">
        <v>99.154309560193823</v>
      </c>
      <c r="D12" s="229">
        <v>97.259274235745039</v>
      </c>
      <c r="E12" s="229">
        <v>98.923373555008567</v>
      </c>
      <c r="F12" s="230">
        <v>98.63748112963718</v>
      </c>
      <c r="G12" s="231">
        <v>98.329939132060829</v>
      </c>
      <c r="I12" s="27"/>
      <c r="J12" s="27"/>
      <c r="K12" s="27"/>
      <c r="L12" s="27"/>
    </row>
    <row r="13" spans="1:12" x14ac:dyDescent="0.25">
      <c r="A13" s="87" t="s">
        <v>74</v>
      </c>
      <c r="B13" s="229">
        <v>100</v>
      </c>
      <c r="C13" s="229">
        <v>98.442252714791834</v>
      </c>
      <c r="D13" s="229">
        <v>99.170889337310882</v>
      </c>
      <c r="E13" s="229">
        <v>100</v>
      </c>
      <c r="F13" s="230">
        <v>99.725078683263689</v>
      </c>
      <c r="G13" s="231">
        <v>99.439759691762035</v>
      </c>
      <c r="I13" s="27"/>
      <c r="J13" s="27"/>
      <c r="K13" s="27"/>
      <c r="L13" s="27"/>
    </row>
    <row r="14" spans="1:12" x14ac:dyDescent="0.25">
      <c r="A14" s="235" t="s">
        <v>75</v>
      </c>
      <c r="B14" s="229">
        <v>95.940976818588382</v>
      </c>
      <c r="C14" s="229">
        <v>98.710603075225407</v>
      </c>
      <c r="D14" s="229">
        <v>98.036574187680486</v>
      </c>
      <c r="E14" s="229">
        <v>98.847924332872822</v>
      </c>
      <c r="F14" s="230">
        <v>99.323025966725254</v>
      </c>
      <c r="G14" s="231">
        <v>98.330899085544715</v>
      </c>
      <c r="I14" s="27"/>
      <c r="J14" s="27"/>
      <c r="K14" s="27"/>
      <c r="L14" s="27"/>
    </row>
    <row r="15" spans="1:12" x14ac:dyDescent="0.25">
      <c r="A15" s="91" t="s">
        <v>76</v>
      </c>
      <c r="B15" s="232">
        <v>87.896945114497711</v>
      </c>
      <c r="C15" s="232">
        <v>90.86913295055939</v>
      </c>
      <c r="D15" s="232">
        <v>93.077560869637622</v>
      </c>
      <c r="E15" s="232">
        <v>93.453366123579301</v>
      </c>
      <c r="F15" s="233">
        <v>93.292662066154264</v>
      </c>
      <c r="G15" s="234">
        <v>91.514460176794117</v>
      </c>
      <c r="I15" s="27"/>
      <c r="J15" s="27"/>
      <c r="K15" s="27"/>
      <c r="L15" s="27"/>
    </row>
    <row r="16" spans="1:12" x14ac:dyDescent="0.25">
      <c r="A16" s="87" t="s">
        <v>77</v>
      </c>
      <c r="B16" s="229">
        <v>94.531416598383672</v>
      </c>
      <c r="C16" s="229">
        <v>96.857192957184196</v>
      </c>
      <c r="D16" s="229">
        <v>95.382363823086322</v>
      </c>
      <c r="E16" s="229">
        <v>96.060190981599447</v>
      </c>
      <c r="F16" s="230">
        <v>97.002344099081597</v>
      </c>
      <c r="G16" s="231">
        <v>96.080817840752957</v>
      </c>
      <c r="I16" s="27"/>
      <c r="J16" s="27"/>
      <c r="K16" s="27"/>
      <c r="L16" s="27"/>
    </row>
    <row r="17" spans="1:12" x14ac:dyDescent="0.25">
      <c r="A17" s="87" t="s">
        <v>78</v>
      </c>
      <c r="B17" s="229">
        <v>95.869196230162515</v>
      </c>
      <c r="C17" s="229">
        <v>99.426014137234986</v>
      </c>
      <c r="D17" s="229">
        <v>98.4779554882317</v>
      </c>
      <c r="E17" s="229">
        <v>99.189958357261943</v>
      </c>
      <c r="F17" s="230">
        <v>99.767913348648065</v>
      </c>
      <c r="G17" s="231">
        <v>98.845646868286281</v>
      </c>
      <c r="I17" s="27"/>
      <c r="J17" s="27"/>
      <c r="K17" s="27"/>
      <c r="L17" s="27"/>
    </row>
    <row r="18" spans="1:12" x14ac:dyDescent="0.25">
      <c r="A18" s="87" t="s">
        <v>79</v>
      </c>
      <c r="B18" s="229">
        <v>94.973164877137037</v>
      </c>
      <c r="C18" s="229">
        <v>96.16318355812983</v>
      </c>
      <c r="D18" s="229">
        <v>99.523278581238841</v>
      </c>
      <c r="E18" s="229">
        <v>100</v>
      </c>
      <c r="F18" s="230">
        <v>99.680301033412718</v>
      </c>
      <c r="G18" s="231">
        <v>98.225038984330851</v>
      </c>
      <c r="I18" s="27"/>
      <c r="J18" s="27"/>
      <c r="K18" s="27"/>
      <c r="L18" s="27"/>
    </row>
    <row r="19" spans="1:12" x14ac:dyDescent="0.25">
      <c r="A19" s="87" t="s">
        <v>80</v>
      </c>
      <c r="B19" s="229">
        <v>96.344735882872413</v>
      </c>
      <c r="C19" s="229">
        <v>99.060680094791152</v>
      </c>
      <c r="D19" s="229">
        <v>99.614820183028172</v>
      </c>
      <c r="E19" s="229">
        <v>99.655012156550555</v>
      </c>
      <c r="F19" s="230">
        <v>99.442506378904937</v>
      </c>
      <c r="G19" s="231">
        <v>98.890740532180288</v>
      </c>
      <c r="I19" s="27"/>
      <c r="J19" s="27"/>
      <c r="K19" s="27"/>
      <c r="L19" s="27"/>
    </row>
    <row r="20" spans="1:12" x14ac:dyDescent="0.25">
      <c r="A20" s="91" t="s">
        <v>81</v>
      </c>
      <c r="B20" s="232">
        <v>94.613693316845001</v>
      </c>
      <c r="C20" s="232">
        <v>97.237562112686973</v>
      </c>
      <c r="D20" s="232">
        <v>98.938774684613918</v>
      </c>
      <c r="E20" s="232">
        <v>98.853902404102456</v>
      </c>
      <c r="F20" s="233">
        <v>98.910954681900947</v>
      </c>
      <c r="G20" s="234">
        <v>97.783673480621786</v>
      </c>
      <c r="I20" s="27"/>
      <c r="J20" s="27"/>
      <c r="K20" s="27"/>
      <c r="L20" s="27"/>
    </row>
    <row r="21" spans="1:12" x14ac:dyDescent="0.25">
      <c r="A21" s="87" t="s">
        <v>82</v>
      </c>
      <c r="B21" s="229">
        <v>94.127724971375116</v>
      </c>
      <c r="C21" s="229">
        <v>100</v>
      </c>
      <c r="D21" s="229">
        <v>97.402352429298261</v>
      </c>
      <c r="E21" s="229">
        <v>97.298240371857005</v>
      </c>
      <c r="F21" s="230">
        <v>100</v>
      </c>
      <c r="G21" s="231">
        <v>98.110517326864041</v>
      </c>
      <c r="I21" s="27"/>
      <c r="J21" s="27"/>
      <c r="K21" s="27"/>
      <c r="L21" s="27"/>
    </row>
    <row r="22" spans="1:12" x14ac:dyDescent="0.25">
      <c r="A22" s="87" t="s">
        <v>83</v>
      </c>
      <c r="B22" s="229">
        <v>98.280083932808949</v>
      </c>
      <c r="C22" s="229">
        <v>97.532094567289434</v>
      </c>
      <c r="D22" s="229">
        <v>99.574950171148629</v>
      </c>
      <c r="E22" s="229">
        <v>98.788370708681626</v>
      </c>
      <c r="F22" s="230">
        <v>98.548067364216493</v>
      </c>
      <c r="G22" s="231">
        <v>98.521321694309833</v>
      </c>
      <c r="I22" s="27"/>
      <c r="J22" s="27"/>
      <c r="K22" s="27"/>
      <c r="L22" s="27"/>
    </row>
    <row r="23" spans="1:12" x14ac:dyDescent="0.25">
      <c r="A23" s="87" t="s">
        <v>84</v>
      </c>
      <c r="B23" s="229">
        <v>91.441126217774425</v>
      </c>
      <c r="C23" s="229">
        <v>92.250010649110266</v>
      </c>
      <c r="D23" s="229">
        <v>96.050802438994666</v>
      </c>
      <c r="E23" s="229">
        <v>99.140100846987252</v>
      </c>
      <c r="F23" s="230">
        <v>96.34184469401778</v>
      </c>
      <c r="G23" s="231">
        <v>94.57873395768955</v>
      </c>
      <c r="I23" s="27"/>
      <c r="J23" s="27"/>
      <c r="K23" s="27"/>
      <c r="L23" s="27"/>
    </row>
    <row r="24" spans="1:12" x14ac:dyDescent="0.25">
      <c r="A24" s="87" t="s">
        <v>85</v>
      </c>
      <c r="B24" s="229">
        <v>95.369363310971082</v>
      </c>
      <c r="C24" s="229">
        <v>96.594485789492765</v>
      </c>
      <c r="D24" s="229">
        <v>98.071504238288668</v>
      </c>
      <c r="E24" s="229">
        <v>96.605580357082189</v>
      </c>
      <c r="F24" s="230">
        <v>99.264826513195203</v>
      </c>
      <c r="G24" s="231">
        <v>97.117295793520427</v>
      </c>
      <c r="I24" s="27"/>
      <c r="J24" s="27"/>
      <c r="K24" s="27"/>
      <c r="L24" s="27"/>
    </row>
    <row r="25" spans="1:12" x14ac:dyDescent="0.25">
      <c r="A25" s="91" t="s">
        <v>86</v>
      </c>
      <c r="B25" s="232">
        <v>96.187574773297413</v>
      </c>
      <c r="C25" s="232">
        <v>100</v>
      </c>
      <c r="D25" s="232">
        <v>99.514654901297632</v>
      </c>
      <c r="E25" s="232">
        <v>100</v>
      </c>
      <c r="F25" s="233">
        <v>100</v>
      </c>
      <c r="G25" s="234">
        <v>99.25413096695226</v>
      </c>
      <c r="I25" s="27"/>
      <c r="J25" s="27"/>
      <c r="K25" s="27"/>
      <c r="L25" s="27"/>
    </row>
    <row r="26" spans="1:12" x14ac:dyDescent="0.25">
      <c r="A26" s="87" t="s">
        <v>87</v>
      </c>
      <c r="B26" s="229">
        <v>94.330761372924556</v>
      </c>
      <c r="C26" s="229">
        <v>98.921163340027064</v>
      </c>
      <c r="D26" s="229">
        <v>97.181521361602591</v>
      </c>
      <c r="E26" s="229">
        <v>98.794951821640339</v>
      </c>
      <c r="F26" s="230">
        <v>98.406406845244462</v>
      </c>
      <c r="G26" s="231">
        <v>97.787161482402368</v>
      </c>
      <c r="I26" s="27"/>
      <c r="J26" s="27"/>
      <c r="K26" s="27"/>
      <c r="L26" s="27"/>
    </row>
    <row r="27" spans="1:12" x14ac:dyDescent="0.25">
      <c r="A27" s="87" t="s">
        <v>88</v>
      </c>
      <c r="B27" s="229">
        <v>96.383408315520299</v>
      </c>
      <c r="C27" s="229">
        <v>98.238666450879506</v>
      </c>
      <c r="D27" s="229">
        <v>99.592263999970925</v>
      </c>
      <c r="E27" s="229">
        <v>98.074222573989204</v>
      </c>
      <c r="F27" s="230">
        <v>98.920783146504661</v>
      </c>
      <c r="G27" s="231">
        <v>98.437148303617633</v>
      </c>
      <c r="I27" s="27"/>
      <c r="J27" s="27"/>
      <c r="K27" s="27"/>
      <c r="L27" s="27"/>
    </row>
    <row r="28" spans="1:12" x14ac:dyDescent="0.25">
      <c r="A28" s="87" t="s">
        <v>89</v>
      </c>
      <c r="B28" s="229">
        <v>95.565841308009681</v>
      </c>
      <c r="C28" s="229">
        <v>99.333506567225896</v>
      </c>
      <c r="D28" s="229">
        <v>98.217789077088554</v>
      </c>
      <c r="E28" s="229">
        <v>98.490505099405212</v>
      </c>
      <c r="F28" s="230">
        <v>99.481294472518442</v>
      </c>
      <c r="G28" s="231">
        <v>98.306333632879898</v>
      </c>
      <c r="I28" s="27"/>
      <c r="J28" s="27"/>
      <c r="K28" s="27"/>
      <c r="L28" s="27"/>
    </row>
    <row r="29" spans="1:12" x14ac:dyDescent="0.25">
      <c r="A29" s="87" t="s">
        <v>90</v>
      </c>
      <c r="B29" s="229">
        <v>98.397708606610649</v>
      </c>
      <c r="C29" s="229">
        <v>99.50771502566316</v>
      </c>
      <c r="D29" s="229">
        <v>100</v>
      </c>
      <c r="E29" s="229">
        <v>97.592261949880566</v>
      </c>
      <c r="F29" s="230">
        <v>99.829375248637973</v>
      </c>
      <c r="G29" s="231">
        <v>99.322088020029767</v>
      </c>
      <c r="I29" s="27"/>
      <c r="J29" s="27"/>
      <c r="K29" s="27"/>
      <c r="L29" s="27"/>
    </row>
    <row r="30" spans="1:12" x14ac:dyDescent="0.25">
      <c r="A30" s="91" t="s">
        <v>91</v>
      </c>
      <c r="B30" s="232">
        <v>96.341590565244687</v>
      </c>
      <c r="C30" s="232">
        <v>97.863333864032313</v>
      </c>
      <c r="D30" s="232">
        <v>99.520202838044341</v>
      </c>
      <c r="E30" s="232">
        <v>100</v>
      </c>
      <c r="F30" s="233">
        <v>97.691346973697677</v>
      </c>
      <c r="G30" s="234">
        <v>97.892852310222437</v>
      </c>
      <c r="I30" s="27"/>
      <c r="J30" s="27"/>
      <c r="K30" s="27"/>
      <c r="L30" s="27"/>
    </row>
    <row r="31" spans="1:12" x14ac:dyDescent="0.25">
      <c r="A31" s="87" t="s">
        <v>92</v>
      </c>
      <c r="B31" s="229">
        <v>97.40564330867366</v>
      </c>
      <c r="C31" s="229">
        <v>99.477899257470625</v>
      </c>
      <c r="D31" s="229">
        <v>98.222532096521761</v>
      </c>
      <c r="E31" s="229">
        <v>100</v>
      </c>
      <c r="F31" s="230">
        <v>98.746324223892671</v>
      </c>
      <c r="G31" s="231">
        <v>98.711200062091464</v>
      </c>
      <c r="I31" s="27"/>
      <c r="J31" s="27"/>
      <c r="K31" s="27"/>
      <c r="L31" s="27"/>
    </row>
    <row r="32" spans="1:12" x14ac:dyDescent="0.25">
      <c r="A32" s="87" t="s">
        <v>93</v>
      </c>
      <c r="B32" s="229">
        <v>95.312619196078558</v>
      </c>
      <c r="C32" s="229">
        <v>99.554598447493404</v>
      </c>
      <c r="D32" s="229">
        <v>99.144186403210455</v>
      </c>
      <c r="E32" s="229">
        <v>98.905551836369753</v>
      </c>
      <c r="F32" s="230">
        <v>99.375192867775411</v>
      </c>
      <c r="G32" s="231">
        <v>98.42499453117145</v>
      </c>
      <c r="I32" s="27"/>
      <c r="J32" s="27"/>
      <c r="K32" s="27"/>
      <c r="L32" s="27"/>
    </row>
    <row r="33" spans="1:12" x14ac:dyDescent="0.25">
      <c r="A33" s="87" t="s">
        <v>94</v>
      </c>
      <c r="B33" s="229">
        <v>96.523025962749472</v>
      </c>
      <c r="C33" s="229">
        <v>98.772446277480867</v>
      </c>
      <c r="D33" s="229">
        <v>100</v>
      </c>
      <c r="E33" s="229">
        <v>100</v>
      </c>
      <c r="F33" s="230">
        <v>98.343001773365771</v>
      </c>
      <c r="G33" s="231">
        <v>98.657301800244483</v>
      </c>
      <c r="I33" s="27"/>
      <c r="J33" s="27"/>
      <c r="K33" s="27"/>
      <c r="L33" s="27"/>
    </row>
    <row r="34" spans="1:12" x14ac:dyDescent="0.25">
      <c r="A34" s="87" t="s">
        <v>95</v>
      </c>
      <c r="B34" s="229">
        <v>95.571156328629499</v>
      </c>
      <c r="C34" s="229">
        <v>96.605536392392082</v>
      </c>
      <c r="D34" s="229">
        <v>98.383770660084608</v>
      </c>
      <c r="E34" s="229">
        <v>99.171204098003358</v>
      </c>
      <c r="F34" s="230">
        <v>98.111973472722127</v>
      </c>
      <c r="G34" s="231">
        <v>97.437833273969204</v>
      </c>
      <c r="I34" s="27"/>
      <c r="J34" s="27"/>
      <c r="K34" s="27"/>
      <c r="L34" s="27"/>
    </row>
    <row r="35" spans="1:12" x14ac:dyDescent="0.25">
      <c r="A35" s="91" t="s">
        <v>96</v>
      </c>
      <c r="B35" s="232">
        <v>97.476781921437833</v>
      </c>
      <c r="C35" s="232">
        <v>99.409990366313579</v>
      </c>
      <c r="D35" s="232">
        <v>100</v>
      </c>
      <c r="E35" s="232">
        <v>99.415801274026222</v>
      </c>
      <c r="F35" s="233">
        <v>99.693452544220833</v>
      </c>
      <c r="G35" s="234">
        <v>99.349042756000586</v>
      </c>
      <c r="I35" s="27"/>
      <c r="J35" s="27"/>
      <c r="K35" s="27"/>
      <c r="L35" s="27"/>
    </row>
    <row r="36" spans="1:12" x14ac:dyDescent="0.25">
      <c r="A36" s="87" t="s">
        <v>97</v>
      </c>
      <c r="B36" s="229">
        <v>80.64096755650047</v>
      </c>
      <c r="C36" s="229">
        <v>89.411712205835329</v>
      </c>
      <c r="D36" s="229">
        <v>87.263761398256918</v>
      </c>
      <c r="E36" s="229">
        <v>91.512846635931325</v>
      </c>
      <c r="F36" s="230">
        <v>92.071502565499344</v>
      </c>
      <c r="G36" s="231">
        <v>89.150202125353402</v>
      </c>
      <c r="I36" s="27"/>
      <c r="J36" s="27"/>
      <c r="K36" s="27"/>
      <c r="L36" s="27"/>
    </row>
    <row r="37" spans="1:12" x14ac:dyDescent="0.25">
      <c r="A37" s="87" t="s">
        <v>98</v>
      </c>
      <c r="B37" s="229">
        <v>91.727496834255561</v>
      </c>
      <c r="C37" s="229">
        <v>95.127725439462637</v>
      </c>
      <c r="D37" s="229">
        <v>97.975051009429009</v>
      </c>
      <c r="E37" s="229">
        <v>94.659482503278184</v>
      </c>
      <c r="F37" s="230">
        <v>96.307499317650681</v>
      </c>
      <c r="G37" s="231">
        <v>94.974371506499793</v>
      </c>
      <c r="I37" s="27"/>
      <c r="J37" s="27"/>
      <c r="K37" s="27"/>
      <c r="L37" s="27"/>
    </row>
    <row r="38" spans="1:12" x14ac:dyDescent="0.25">
      <c r="A38" s="87" t="s">
        <v>99</v>
      </c>
      <c r="B38" s="229">
        <v>92.916143965068088</v>
      </c>
      <c r="C38" s="229">
        <v>94.724398517380337</v>
      </c>
      <c r="D38" s="229">
        <v>94.457708513733706</v>
      </c>
      <c r="E38" s="229">
        <v>95.794656998976436</v>
      </c>
      <c r="F38" s="230">
        <v>95.957876393471935</v>
      </c>
      <c r="G38" s="231">
        <v>94.880810458068936</v>
      </c>
      <c r="I38" s="27"/>
      <c r="J38" s="27"/>
      <c r="K38" s="27"/>
      <c r="L38" s="27"/>
    </row>
    <row r="39" spans="1:12" x14ac:dyDescent="0.25">
      <c r="A39" s="87" t="s">
        <v>100</v>
      </c>
      <c r="B39" s="229">
        <v>95.403429709482879</v>
      </c>
      <c r="C39" s="229">
        <v>98.362741437004829</v>
      </c>
      <c r="D39" s="229">
        <v>97.600115057843269</v>
      </c>
      <c r="E39" s="229">
        <v>97.360821871978942</v>
      </c>
      <c r="F39" s="230">
        <v>98.03855219394444</v>
      </c>
      <c r="G39" s="231">
        <v>97.342229252516049</v>
      </c>
      <c r="I39" s="27"/>
      <c r="J39" s="27"/>
      <c r="K39" s="27"/>
      <c r="L39" s="27"/>
    </row>
    <row r="40" spans="1:12" x14ac:dyDescent="0.25">
      <c r="A40" s="91" t="s">
        <v>101</v>
      </c>
      <c r="B40" s="232">
        <v>97.496887800488437</v>
      </c>
      <c r="C40" s="232">
        <v>98.235742121481337</v>
      </c>
      <c r="D40" s="232">
        <v>100</v>
      </c>
      <c r="E40" s="232">
        <v>96.967865874596171</v>
      </c>
      <c r="F40" s="233">
        <v>100</v>
      </c>
      <c r="G40" s="234">
        <v>98.794123396919517</v>
      </c>
      <c r="I40" s="27"/>
      <c r="J40" s="27"/>
      <c r="K40" s="27"/>
      <c r="L40" s="27"/>
    </row>
    <row r="41" spans="1:12" x14ac:dyDescent="0.25">
      <c r="A41" s="87" t="s">
        <v>102</v>
      </c>
      <c r="B41" s="229">
        <v>96.16931493696417</v>
      </c>
      <c r="C41" s="229">
        <v>97.821835150988278</v>
      </c>
      <c r="D41" s="229">
        <v>98.76990910575806</v>
      </c>
      <c r="E41" s="229">
        <v>98.261901092862743</v>
      </c>
      <c r="F41" s="230">
        <v>99.44329825895376</v>
      </c>
      <c r="G41" s="231">
        <v>98.10733918303518</v>
      </c>
      <c r="I41" s="27"/>
      <c r="J41" s="27"/>
      <c r="K41" s="27"/>
      <c r="L41" s="27"/>
    </row>
    <row r="42" spans="1:12" x14ac:dyDescent="0.25">
      <c r="A42" s="87" t="s">
        <v>103</v>
      </c>
      <c r="B42" s="229">
        <v>96.978858982540601</v>
      </c>
      <c r="C42" s="229">
        <v>97.728360446066517</v>
      </c>
      <c r="D42" s="229">
        <v>98.878883233636586</v>
      </c>
      <c r="E42" s="229">
        <v>99.3484371244367</v>
      </c>
      <c r="F42" s="230">
        <v>100</v>
      </c>
      <c r="G42" s="231">
        <v>98.443472748726677</v>
      </c>
      <c r="I42" s="27"/>
      <c r="J42" s="27"/>
      <c r="K42" s="27"/>
      <c r="L42" s="27"/>
    </row>
    <row r="43" spans="1:12" x14ac:dyDescent="0.25">
      <c r="A43" s="87" t="s">
        <v>104</v>
      </c>
      <c r="B43" s="229">
        <v>98.307057554721624</v>
      </c>
      <c r="C43" s="229">
        <v>100</v>
      </c>
      <c r="D43" s="229">
        <v>98.628377750429706</v>
      </c>
      <c r="E43" s="229">
        <v>99.513232802498749</v>
      </c>
      <c r="F43" s="230">
        <v>99.387061597133055</v>
      </c>
      <c r="G43" s="231">
        <v>99.252001497402972</v>
      </c>
      <c r="I43" s="27"/>
      <c r="J43" s="27"/>
      <c r="K43" s="27"/>
      <c r="L43" s="27"/>
    </row>
    <row r="44" spans="1:12" x14ac:dyDescent="0.25">
      <c r="A44" s="87" t="s">
        <v>105</v>
      </c>
      <c r="B44" s="229">
        <v>96.665892569822333</v>
      </c>
      <c r="C44" s="229">
        <v>99.186136273570114</v>
      </c>
      <c r="D44" s="229">
        <v>98.247099647876865</v>
      </c>
      <c r="E44" s="229">
        <v>100</v>
      </c>
      <c r="F44" s="230">
        <v>99.16989453435535</v>
      </c>
      <c r="G44" s="231">
        <v>98.653365230998176</v>
      </c>
      <c r="I44" s="27"/>
      <c r="J44" s="27"/>
      <c r="K44" s="27"/>
      <c r="L44" s="27"/>
    </row>
    <row r="45" spans="1:12" x14ac:dyDescent="0.25">
      <c r="A45" s="91" t="s">
        <v>106</v>
      </c>
      <c r="B45" s="232">
        <v>94.6388037892185</v>
      </c>
      <c r="C45" s="232">
        <v>95.564061387411925</v>
      </c>
      <c r="D45" s="232">
        <v>95.749328893258095</v>
      </c>
      <c r="E45" s="232">
        <v>99.277498772112281</v>
      </c>
      <c r="F45" s="233">
        <v>98.533489707847366</v>
      </c>
      <c r="G45" s="234">
        <v>97.073841878361506</v>
      </c>
      <c r="I45" s="27"/>
      <c r="J45" s="27"/>
      <c r="K45" s="27"/>
      <c r="L45" s="27"/>
    </row>
    <row r="46" spans="1:12" x14ac:dyDescent="0.25">
      <c r="A46" s="87" t="s">
        <v>107</v>
      </c>
      <c r="B46" s="229">
        <v>97.806624606987953</v>
      </c>
      <c r="C46" s="229">
        <v>98.247515441779925</v>
      </c>
      <c r="D46" s="229">
        <v>99.237408469137307</v>
      </c>
      <c r="E46" s="229">
        <v>98.484311663275321</v>
      </c>
      <c r="F46" s="230">
        <v>99.776144813609676</v>
      </c>
      <c r="G46" s="231">
        <v>98.740294804268188</v>
      </c>
      <c r="I46" s="27"/>
      <c r="J46" s="27"/>
      <c r="K46" s="27"/>
      <c r="L46" s="27"/>
    </row>
    <row r="47" spans="1:12" x14ac:dyDescent="0.25">
      <c r="A47" s="87" t="s">
        <v>108</v>
      </c>
      <c r="B47" s="229">
        <v>96.938046849020694</v>
      </c>
      <c r="C47" s="229">
        <v>99.497597854075266</v>
      </c>
      <c r="D47" s="229">
        <v>98.298681233947008</v>
      </c>
      <c r="E47" s="229">
        <v>98.782603897760964</v>
      </c>
      <c r="F47" s="230">
        <v>98.449815653126237</v>
      </c>
      <c r="G47" s="231">
        <v>98.42144058477605</v>
      </c>
      <c r="I47" s="27"/>
      <c r="J47" s="27"/>
      <c r="K47" s="27"/>
      <c r="L47" s="27"/>
    </row>
    <row r="48" spans="1:12" x14ac:dyDescent="0.25">
      <c r="A48" s="87" t="s">
        <v>109</v>
      </c>
      <c r="B48" s="229">
        <v>96.180269038756393</v>
      </c>
      <c r="C48" s="229">
        <v>96.92296196669605</v>
      </c>
      <c r="D48" s="229">
        <v>98.733387606671926</v>
      </c>
      <c r="E48" s="229">
        <v>100</v>
      </c>
      <c r="F48" s="230">
        <v>97.281944669818344</v>
      </c>
      <c r="G48" s="231">
        <v>97.478276804205606</v>
      </c>
      <c r="I48" s="27"/>
      <c r="J48" s="27"/>
      <c r="K48" s="27"/>
      <c r="L48" s="27"/>
    </row>
    <row r="49" spans="1:12" x14ac:dyDescent="0.25">
      <c r="A49" s="87" t="s">
        <v>110</v>
      </c>
      <c r="B49" s="229">
        <v>97.192332465071416</v>
      </c>
      <c r="C49" s="229">
        <v>98.588094639373054</v>
      </c>
      <c r="D49" s="229">
        <v>99.273828465134159</v>
      </c>
      <c r="E49" s="229">
        <v>98.553659363070523</v>
      </c>
      <c r="F49" s="230">
        <v>99.71992403979786</v>
      </c>
      <c r="G49" s="231">
        <v>98.771974957181541</v>
      </c>
      <c r="I49" s="27"/>
      <c r="J49" s="27"/>
      <c r="K49" s="27"/>
      <c r="L49" s="27"/>
    </row>
    <row r="50" spans="1:12" x14ac:dyDescent="0.25">
      <c r="A50" s="91" t="s">
        <v>111</v>
      </c>
      <c r="B50" s="232">
        <v>94.519015823028781</v>
      </c>
      <c r="C50" s="232">
        <v>98.078662476849985</v>
      </c>
      <c r="D50" s="232">
        <v>97.294092174646039</v>
      </c>
      <c r="E50" s="232">
        <v>95.702380863445867</v>
      </c>
      <c r="F50" s="233">
        <v>98.738867930199348</v>
      </c>
      <c r="G50" s="234">
        <v>97.483241192128389</v>
      </c>
      <c r="I50" s="27"/>
      <c r="J50" s="27"/>
      <c r="K50" s="27"/>
      <c r="L50" s="27"/>
    </row>
    <row r="51" spans="1:12" x14ac:dyDescent="0.25">
      <c r="A51" s="87" t="s">
        <v>112</v>
      </c>
      <c r="B51" s="229">
        <v>97.445180693635862</v>
      </c>
      <c r="C51" s="229">
        <v>99.37887346983554</v>
      </c>
      <c r="D51" s="229">
        <v>99.225149110833854</v>
      </c>
      <c r="E51" s="229">
        <v>97.672703177625252</v>
      </c>
      <c r="F51" s="230">
        <v>99.607265191516206</v>
      </c>
      <c r="G51" s="231">
        <v>98.849896081731117</v>
      </c>
      <c r="I51" s="27"/>
      <c r="J51" s="27"/>
      <c r="K51" s="27"/>
      <c r="L51" s="27"/>
    </row>
    <row r="52" spans="1:12" x14ac:dyDescent="0.25">
      <c r="A52" s="87" t="s">
        <v>113</v>
      </c>
      <c r="B52" s="229">
        <v>93.680164616096064</v>
      </c>
      <c r="C52" s="229">
        <v>98.340241633188938</v>
      </c>
      <c r="D52" s="229">
        <v>95.568501672666116</v>
      </c>
      <c r="E52" s="229">
        <v>98.120381499116291</v>
      </c>
      <c r="F52" s="230">
        <v>98.620452400048549</v>
      </c>
      <c r="G52" s="231">
        <v>97.348733701007831</v>
      </c>
      <c r="I52" s="27"/>
      <c r="J52" s="27"/>
      <c r="K52" s="27"/>
      <c r="L52" s="27"/>
    </row>
    <row r="53" spans="1:12" x14ac:dyDescent="0.25">
      <c r="A53" s="87" t="s">
        <v>114</v>
      </c>
      <c r="B53" s="229">
        <v>98.673073221424573</v>
      </c>
      <c r="C53" s="229">
        <v>99.200395425736062</v>
      </c>
      <c r="D53" s="229">
        <v>99.056365344210334</v>
      </c>
      <c r="E53" s="229">
        <v>98.939996792995913</v>
      </c>
      <c r="F53" s="230">
        <v>99.589182902853622</v>
      </c>
      <c r="G53" s="231">
        <v>99.22233626584439</v>
      </c>
      <c r="I53" s="27"/>
      <c r="J53" s="27"/>
      <c r="K53" s="27"/>
      <c r="L53" s="27"/>
    </row>
    <row r="54" spans="1:12" x14ac:dyDescent="0.25">
      <c r="A54" s="87" t="s">
        <v>115</v>
      </c>
      <c r="B54" s="229">
        <v>98.377120872740576</v>
      </c>
      <c r="C54" s="229">
        <v>99.719880417164731</v>
      </c>
      <c r="D54" s="229">
        <v>100.00000000000001</v>
      </c>
      <c r="E54" s="229">
        <v>100</v>
      </c>
      <c r="F54" s="230">
        <v>99.708971183439019</v>
      </c>
      <c r="G54" s="231">
        <v>99.457999031478835</v>
      </c>
      <c r="I54" s="27"/>
      <c r="J54" s="27"/>
      <c r="K54" s="27"/>
      <c r="L54" s="27"/>
    </row>
    <row r="55" spans="1:12" x14ac:dyDescent="0.25">
      <c r="A55" s="87" t="s">
        <v>116</v>
      </c>
      <c r="B55" s="229">
        <v>98.516236427829853</v>
      </c>
      <c r="C55" s="229">
        <v>98.353343602122408</v>
      </c>
      <c r="D55" s="229">
        <v>98.647439223038134</v>
      </c>
      <c r="E55" s="229">
        <v>98.134951737503386</v>
      </c>
      <c r="F55" s="230">
        <v>99.63684354560371</v>
      </c>
      <c r="G55" s="231">
        <v>98.769595383982292</v>
      </c>
      <c r="I55" s="27"/>
      <c r="J55" s="27"/>
      <c r="K55" s="27"/>
      <c r="L55" s="27"/>
    </row>
    <row r="56" spans="1:12" x14ac:dyDescent="0.25">
      <c r="A56" s="91" t="s">
        <v>117</v>
      </c>
      <c r="B56" s="232">
        <v>95.62243949519717</v>
      </c>
      <c r="C56" s="232">
        <v>98.838902463250292</v>
      </c>
      <c r="D56" s="232">
        <v>99.38445946449464</v>
      </c>
      <c r="E56" s="232">
        <v>97.769650345630495</v>
      </c>
      <c r="F56" s="233">
        <v>99.342833922855633</v>
      </c>
      <c r="G56" s="234">
        <v>98.312598728778426</v>
      </c>
      <c r="I56" s="27"/>
      <c r="J56" s="27"/>
      <c r="K56" s="27"/>
      <c r="L56" s="27"/>
    </row>
    <row r="57" spans="1:12" ht="15.75" thickBot="1" x14ac:dyDescent="0.3">
      <c r="A57" s="236" t="s">
        <v>61</v>
      </c>
      <c r="B57" s="237">
        <v>94.930182471854579</v>
      </c>
      <c r="C57" s="237">
        <v>97.041908916976951</v>
      </c>
      <c r="D57" s="237">
        <v>97.349168821851677</v>
      </c>
      <c r="E57" s="237">
        <v>97.692727802796128</v>
      </c>
      <c r="F57" s="238">
        <v>98.19995269005193</v>
      </c>
      <c r="G57" s="239">
        <v>97.141237511300318</v>
      </c>
      <c r="I57" s="27"/>
      <c r="J57" s="27"/>
      <c r="K57" s="27"/>
      <c r="L57" s="27"/>
    </row>
    <row r="58" spans="1:12" x14ac:dyDescent="0.25">
      <c r="A58" s="63"/>
      <c r="B58" s="240"/>
      <c r="C58" s="240"/>
      <c r="D58" s="240"/>
      <c r="E58" s="240"/>
      <c r="F58" s="240"/>
      <c r="G58" s="240"/>
      <c r="I58" s="27"/>
      <c r="J58" s="27"/>
      <c r="K58" s="27"/>
      <c r="L58" s="27"/>
    </row>
    <row r="59" spans="1:12" ht="15" customHeight="1" x14ac:dyDescent="0.25">
      <c r="A59" s="498" t="s">
        <v>132</v>
      </c>
      <c r="B59" s="498"/>
      <c r="C59" s="498"/>
      <c r="D59" s="498"/>
      <c r="E59" s="498"/>
      <c r="F59" s="498"/>
      <c r="G59" s="498"/>
      <c r="I59" s="9"/>
      <c r="J59" s="9"/>
      <c r="K59" s="9"/>
      <c r="L59" s="9"/>
    </row>
    <row r="60" spans="1:12" ht="15" customHeight="1" x14ac:dyDescent="0.25">
      <c r="A60" s="487" t="s">
        <v>133</v>
      </c>
      <c r="B60" s="487"/>
      <c r="C60" s="487"/>
      <c r="D60" s="487"/>
      <c r="E60" s="278"/>
      <c r="F60" s="278"/>
      <c r="G60" s="278"/>
      <c r="I60" s="9"/>
      <c r="J60" s="9"/>
      <c r="K60" s="9"/>
      <c r="L60" s="9"/>
    </row>
    <row r="64" spans="1:12" x14ac:dyDescent="0.25">
      <c r="I64" s="28"/>
    </row>
    <row r="68" spans="9:9" x14ac:dyDescent="0.25">
      <c r="I68" s="28"/>
    </row>
    <row r="72" spans="9:9" x14ac:dyDescent="0.25">
      <c r="I72" s="28"/>
    </row>
    <row r="76" spans="9:9" x14ac:dyDescent="0.25">
      <c r="I76" s="28"/>
    </row>
  </sheetData>
  <mergeCells count="5">
    <mergeCell ref="A1:G1"/>
    <mergeCell ref="A2:G2"/>
    <mergeCell ref="A4:G4"/>
    <mergeCell ref="A59:G59"/>
    <mergeCell ref="A3:G3"/>
  </mergeCells>
  <printOptions horizontalCentered="1"/>
  <pageMargins left="0.7" right="0.7" top="0.75" bottom="0.75" header="0.3" footer="0.3"/>
  <pageSetup scale="77"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A3DE7458-9500-4492-B749-6DCC9EE181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55A823-08A1-4899-8505-558AB9527AA9}">
  <ds:schemaRefs>
    <ds:schemaRef ds:uri="http://schemas.microsoft.com/sharepoint/v3/contenttype/forms"/>
  </ds:schemaRefs>
</ds:datastoreItem>
</file>

<file path=customXml/itemProps3.xml><?xml version="1.0" encoding="utf-8"?>
<ds:datastoreItem xmlns:ds="http://schemas.openxmlformats.org/officeDocument/2006/customXml" ds:itemID="{9FFD2A70-DE38-45DD-B29B-6DA2638188FF}">
  <ds:schemaRef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fd47a0b5-80ad-4ca9-a91c-477460e8bd91"/>
    <ds:schemaRef ds:uri="99872e03-061c-4657-866a-0156691a72c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12</vt:i4>
      </vt:variant>
    </vt:vector>
  </HeadingPairs>
  <TitlesOfParts>
    <vt:vector size="31" baseType="lpstr">
      <vt:lpstr>6.1</vt:lpstr>
      <vt:lpstr>6.2</vt:lpstr>
      <vt:lpstr>6.3</vt:lpstr>
      <vt:lpstr>6.4</vt:lpstr>
      <vt:lpstr>6.4 F</vt:lpstr>
      <vt:lpstr>6.5</vt:lpstr>
      <vt:lpstr>6.6</vt:lpstr>
      <vt:lpstr>6.7</vt:lpstr>
      <vt:lpstr>6.8</vt:lpstr>
      <vt:lpstr>6.9</vt:lpstr>
      <vt:lpstr>6.10</vt:lpstr>
      <vt:lpstr>6.11</vt:lpstr>
      <vt:lpstr>6.12</vt:lpstr>
      <vt:lpstr>6.12 F</vt:lpstr>
      <vt:lpstr>6.13</vt:lpstr>
      <vt:lpstr>6.14</vt:lpstr>
      <vt:lpstr>6.15</vt:lpstr>
      <vt:lpstr>6.16</vt:lpstr>
      <vt:lpstr>6.17</vt:lpstr>
      <vt:lpstr>'6.10'!Print_Area</vt:lpstr>
      <vt:lpstr>'6.12'!Print_Area</vt:lpstr>
      <vt:lpstr>'6.13'!Print_Area</vt:lpstr>
      <vt:lpstr>'6.14'!Print_Area</vt:lpstr>
      <vt:lpstr>'6.15'!Print_Area</vt:lpstr>
      <vt:lpstr>'6.16'!Print_Area</vt:lpstr>
      <vt:lpstr>'6.17'!Print_Area</vt:lpstr>
      <vt:lpstr>'6.2'!Print_Area</vt:lpstr>
      <vt:lpstr>'6.3'!Print_Area</vt:lpstr>
      <vt:lpstr>'6.4'!Print_Area</vt:lpstr>
      <vt:lpstr>'6.8'!Print_Area</vt:lpstr>
      <vt:lpstr>'6.9'!Print_Area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James Eisner</cp:lastModifiedBy>
  <cp:revision/>
  <cp:lastPrinted>2022-01-10T17:19:28Z</cp:lastPrinted>
  <dcterms:created xsi:type="dcterms:W3CDTF">2016-10-04T20:40:19Z</dcterms:created>
  <dcterms:modified xsi:type="dcterms:W3CDTF">2022-01-14T14:24:03Z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